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20" windowHeight="7620"/>
  </bookViews>
  <sheets>
    <sheet name="Załącznik 2" sheetId="1" r:id="rId1"/>
    <sheet name="Załącznik 1" sheetId="2" r:id="rId2"/>
    <sheet name="Załacznik 3" sheetId="5" r:id="rId3"/>
    <sheet name="Załacznik 4" sheetId="8" r:id="rId4"/>
    <sheet name="Załacznik 5" sheetId="9" r:id="rId5"/>
    <sheet name="Załacznik Nr 2b" sheetId="10" r:id="rId6"/>
    <sheet name="Załacznik Nr 2a" sheetId="11" r:id="rId7"/>
  </sheets>
  <calcPr calcId="125725"/>
</workbook>
</file>

<file path=xl/calcChain.xml><?xml version="1.0" encoding="utf-8"?>
<calcChain xmlns="http://schemas.openxmlformats.org/spreadsheetml/2006/main">
  <c r="G26" i="9"/>
  <c r="I16" i="11"/>
  <c r="G16"/>
  <c r="E16"/>
  <c r="G18"/>
  <c r="G17"/>
  <c r="N46"/>
  <c r="E46"/>
  <c r="N47"/>
  <c r="E47"/>
  <c r="N49"/>
  <c r="E49"/>
  <c r="E39" i="1"/>
  <c r="H38" i="11"/>
  <c r="G38"/>
  <c r="E38"/>
  <c r="H41"/>
  <c r="G41"/>
  <c r="E41"/>
  <c r="H43"/>
  <c r="G43"/>
  <c r="E43"/>
  <c r="G32" i="1"/>
  <c r="G33"/>
  <c r="G34"/>
  <c r="E34"/>
  <c r="E33"/>
  <c r="E41"/>
  <c r="I18" i="11"/>
  <c r="F18"/>
  <c r="I17"/>
  <c r="F17"/>
  <c r="G17" i="9"/>
  <c r="E21" i="1"/>
  <c r="E19" s="1"/>
  <c r="F20"/>
  <c r="H27" i="2"/>
  <c r="F27"/>
  <c r="H28"/>
  <c r="F28"/>
  <c r="F23" i="10"/>
  <c r="F22"/>
  <c r="F21"/>
  <c r="F20"/>
  <c r="F19"/>
  <c r="F18"/>
  <c r="F17"/>
  <c r="F16"/>
  <c r="F14"/>
  <c r="F13"/>
  <c r="F12"/>
  <c r="F11"/>
  <c r="F10"/>
  <c r="F68" i="11"/>
  <c r="F65"/>
  <c r="F64"/>
  <c r="F63"/>
  <c r="F62"/>
  <c r="F61"/>
  <c r="E61"/>
  <c r="F60"/>
  <c r="F59"/>
  <c r="F58"/>
  <c r="F57"/>
  <c r="F56"/>
  <c r="F55"/>
  <c r="F54"/>
  <c r="F53"/>
  <c r="F52"/>
  <c r="F51"/>
  <c r="F50"/>
  <c r="F49"/>
  <c r="F48"/>
  <c r="F47"/>
  <c r="F46"/>
  <c r="F45"/>
  <c r="F43"/>
  <c r="F41"/>
  <c r="F38"/>
  <c r="F37"/>
  <c r="F35"/>
  <c r="F34"/>
  <c r="F31"/>
  <c r="F30"/>
  <c r="F26"/>
  <c r="F21"/>
  <c r="F19"/>
  <c r="F16"/>
  <c r="F13"/>
  <c r="F12"/>
  <c r="F9"/>
  <c r="F8"/>
  <c r="F24" i="10" l="1"/>
  <c r="G24" s="1"/>
  <c r="E34" i="9" l="1"/>
  <c r="F34"/>
  <c r="G34"/>
  <c r="G31"/>
  <c r="F26"/>
  <c r="E26" s="1"/>
  <c r="F17"/>
  <c r="E17" s="1"/>
  <c r="H35"/>
  <c r="F32"/>
  <c r="G32" s="1"/>
  <c r="E31"/>
  <c r="G30"/>
  <c r="F30"/>
  <c r="E30" s="1"/>
  <c r="E29"/>
  <c r="F21"/>
  <c r="E21"/>
  <c r="F19"/>
  <c r="E19" s="1"/>
  <c r="G16"/>
  <c r="F16" s="1"/>
  <c r="E16" s="1"/>
  <c r="G14"/>
  <c r="F14"/>
  <c r="E14" s="1"/>
  <c r="G35" l="1"/>
  <c r="F35"/>
  <c r="E32"/>
  <c r="E35" s="1"/>
  <c r="H9" i="8" l="1"/>
  <c r="G9"/>
  <c r="I8"/>
  <c r="I7"/>
  <c r="H12" i="5"/>
  <c r="G12"/>
  <c r="F12"/>
  <c r="H11"/>
  <c r="H10"/>
  <c r="E59" i="1"/>
  <c r="G35" i="2"/>
  <c r="F35"/>
  <c r="H34"/>
  <c r="G34"/>
  <c r="F34"/>
  <c r="G30"/>
  <c r="F30"/>
  <c r="G16" i="1"/>
  <c r="G17"/>
  <c r="H21"/>
  <c r="H19" s="1"/>
  <c r="H18" s="1"/>
  <c r="F21"/>
  <c r="G23"/>
  <c r="E40"/>
  <c r="F40" s="1"/>
  <c r="E30"/>
  <c r="F30" s="1"/>
  <c r="E22"/>
  <c r="F22" s="1"/>
  <c r="F19"/>
  <c r="F17"/>
  <c r="F16"/>
  <c r="E15"/>
  <c r="G15" s="1"/>
  <c r="G22" i="2"/>
  <c r="G19"/>
  <c r="G20"/>
  <c r="G16"/>
  <c r="G17"/>
  <c r="G13"/>
  <c r="H10"/>
  <c r="H11"/>
  <c r="F22"/>
  <c r="F20"/>
  <c r="F19"/>
  <c r="E19"/>
  <c r="E22"/>
  <c r="E20"/>
  <c r="F16"/>
  <c r="F17"/>
  <c r="E16"/>
  <c r="E17"/>
  <c r="F13"/>
  <c r="F11"/>
  <c r="F10"/>
  <c r="E10"/>
  <c r="E13"/>
  <c r="E11"/>
  <c r="E29" i="1"/>
  <c r="E28" s="1"/>
  <c r="F28" s="1"/>
  <c r="F23"/>
  <c r="G48"/>
  <c r="G47" s="1"/>
  <c r="G46" s="1"/>
  <c r="H46"/>
  <c r="E56"/>
  <c r="F56" s="1"/>
  <c r="G57"/>
  <c r="G58"/>
  <c r="G55"/>
  <c r="H52"/>
  <c r="G51"/>
  <c r="G45"/>
  <c r="G42"/>
  <c r="F42"/>
  <c r="G25" i="2"/>
  <c r="G24"/>
  <c r="F24"/>
  <c r="E24"/>
  <c r="F25"/>
  <c r="E25"/>
  <c r="G26"/>
  <c r="F26"/>
  <c r="F58" i="1"/>
  <c r="F57"/>
  <c r="G29" i="2"/>
  <c r="F29"/>
  <c r="E29"/>
  <c r="G31"/>
  <c r="F31"/>
  <c r="E31"/>
  <c r="G32"/>
  <c r="G33"/>
  <c r="F33"/>
  <c r="F32"/>
  <c r="F23"/>
  <c r="F21"/>
  <c r="F15"/>
  <c r="F14"/>
  <c r="F12"/>
  <c r="F18"/>
  <c r="F24" i="1"/>
  <c r="F25"/>
  <c r="F26"/>
  <c r="E54"/>
  <c r="E53" s="1"/>
  <c r="G53" s="1"/>
  <c r="F55"/>
  <c r="F33"/>
  <c r="F35"/>
  <c r="F34"/>
  <c r="F31"/>
  <c r="E12"/>
  <c r="E11" s="1"/>
  <c r="D12"/>
  <c r="D11" s="1"/>
  <c r="F13"/>
  <c r="F12" s="1"/>
  <c r="F11" s="1"/>
  <c r="F51"/>
  <c r="E50"/>
  <c r="F50" s="1"/>
  <c r="E47"/>
  <c r="D47"/>
  <c r="D46" s="1"/>
  <c r="F49"/>
  <c r="F52"/>
  <c r="F41" l="1"/>
  <c r="F15"/>
  <c r="G56"/>
  <c r="E14"/>
  <c r="G14" s="1"/>
  <c r="I9" i="8"/>
  <c r="G22" i="1"/>
  <c r="G29"/>
  <c r="G28" s="1"/>
  <c r="G27" s="1"/>
  <c r="E18"/>
  <c r="F18" s="1"/>
  <c r="E27"/>
  <c r="F27" s="1"/>
  <c r="G54"/>
  <c r="F29"/>
  <c r="E46"/>
  <c r="F46" s="1"/>
  <c r="F53"/>
  <c r="F54"/>
  <c r="E32"/>
  <c r="F32" s="1"/>
  <c r="F47"/>
  <c r="F48"/>
  <c r="E37"/>
  <c r="E36" s="1"/>
  <c r="G38"/>
  <c r="F38"/>
  <c r="G39"/>
  <c r="F39"/>
  <c r="G44"/>
  <c r="G43"/>
  <c r="F45"/>
  <c r="F44"/>
  <c r="F43"/>
  <c r="F14" l="1"/>
  <c r="G37"/>
  <c r="G36" s="1"/>
  <c r="F37"/>
  <c r="F36" s="1"/>
</calcChain>
</file>

<file path=xl/sharedStrings.xml><?xml version="1.0" encoding="utf-8"?>
<sst xmlns="http://schemas.openxmlformats.org/spreadsheetml/2006/main" count="413" uniqueCount="240">
  <si>
    <t>W Y D A T K I</t>
  </si>
  <si>
    <t>Dział</t>
  </si>
  <si>
    <t>Rozdział</t>
  </si>
  <si>
    <t>Nazwa rozdziału i działu</t>
  </si>
  <si>
    <t>Planowane wydatki na 2011 r.</t>
  </si>
  <si>
    <t>Ogółem</t>
  </si>
  <si>
    <t>z tego</t>
  </si>
  <si>
    <t>Przed zmianą</t>
  </si>
  <si>
    <t>Zmiana</t>
  </si>
  <si>
    <t>Po zmianie</t>
  </si>
  <si>
    <t>bieżące</t>
  </si>
  <si>
    <t>majątkowe</t>
  </si>
  <si>
    <t>,</t>
  </si>
  <si>
    <t>Załącznik Nr 2</t>
  </si>
  <si>
    <t>852</t>
  </si>
  <si>
    <t>Pomoc społeczna</t>
  </si>
  <si>
    <t>4010</t>
  </si>
  <si>
    <t>Wynagrodzenia osobowe pracowników</t>
  </si>
  <si>
    <t>4110</t>
  </si>
  <si>
    <t>85219</t>
  </si>
  <si>
    <t>Ośrodki pomocy społecznej</t>
  </si>
  <si>
    <t>757</t>
  </si>
  <si>
    <t>75702</t>
  </si>
  <si>
    <t>8110</t>
  </si>
  <si>
    <t>4300</t>
  </si>
  <si>
    <t>921</t>
  </si>
  <si>
    <t>92109</t>
  </si>
  <si>
    <t>2480</t>
  </si>
  <si>
    <t>92116</t>
  </si>
  <si>
    <t>Obsługa długu publicznego</t>
  </si>
  <si>
    <t>Zakup usług pozostałych</t>
  </si>
  <si>
    <t>Kultura i ochrona dziedzictwa narodowego</t>
  </si>
  <si>
    <t>Domy i ośrodki kultury, swietlice i kluby</t>
  </si>
  <si>
    <t>6050</t>
  </si>
  <si>
    <t>150</t>
  </si>
  <si>
    <t>15011</t>
  </si>
  <si>
    <t>6639</t>
  </si>
  <si>
    <t>750</t>
  </si>
  <si>
    <t>75095</t>
  </si>
  <si>
    <t>Biblioteki</t>
  </si>
  <si>
    <t>756</t>
  </si>
  <si>
    <t>75647</t>
  </si>
  <si>
    <t>4100</t>
  </si>
  <si>
    <t>Wydatki inwestycyjne jednostek budżetowych</t>
  </si>
  <si>
    <t>Wynagrodzenia agencyjno-prowizyjne</t>
  </si>
  <si>
    <t>Składki na ubezpieczenia społeczne</t>
  </si>
  <si>
    <t>926</t>
  </si>
  <si>
    <t>92601</t>
  </si>
  <si>
    <t>4170</t>
  </si>
  <si>
    <t>Dotacje celowe przekazane do samorzadu województwa na inwestycje i zakupy inwestycyjne realizowane na podstawie porozumień (umów) między jednostkami samorzadu terytorialnego</t>
  </si>
  <si>
    <t>Przetwórstwo przemysłowe</t>
  </si>
  <si>
    <t>Administracja publiczna</t>
  </si>
  <si>
    <t>Dochody od osób prawnych, od osób fizycznych i od innych jednostek nieposiadających osobowości prawnej oraz wydatki związane z ich poborem</t>
  </si>
  <si>
    <t>Obiekty sportowe</t>
  </si>
  <si>
    <t>Pozostała działalność</t>
  </si>
  <si>
    <t>Rozwój przedsiębiorczości</t>
  </si>
  <si>
    <t>Dotacje celowe przekazane do samorządu województwa na inwestycje i zakupy inwestycyjne realizowane na podstawie porozumień (umów) między jednostkami samorządu terytorialnego</t>
  </si>
  <si>
    <t>700</t>
  </si>
  <si>
    <t>70004</t>
  </si>
  <si>
    <t>4210</t>
  </si>
  <si>
    <t>Zakup materiałów i wyposażenia</t>
  </si>
  <si>
    <t xml:space="preserve">Załącznik Nr 1 </t>
  </si>
  <si>
    <t>D O C H O D Y</t>
  </si>
  <si>
    <t>Planowane dochody na 2011 r.</t>
  </si>
  <si>
    <t xml:space="preserve">w tym z tytułu dotacji i środków na finansowanie wydatków na realizację zadań finansowanych z udziałem środków, o których mowa w art.. 5 ust.1 pkt 2 i 3 </t>
  </si>
  <si>
    <t>010</t>
  </si>
  <si>
    <t>01010</t>
  </si>
  <si>
    <t>0750</t>
  </si>
  <si>
    <t>0970</t>
  </si>
  <si>
    <t>75616</t>
  </si>
  <si>
    <t>0360</t>
  </si>
  <si>
    <t>0330</t>
  </si>
  <si>
    <t>0830</t>
  </si>
  <si>
    <t>Rolnictwo i łowiectwo</t>
  </si>
  <si>
    <t>Infrastruktura wodociągowa i sanitacyjna wsi</t>
  </si>
  <si>
    <t>Gospodarka mieszkaniowa</t>
  </si>
  <si>
    <t>Różne jednostki obsługi gospodarki mieszkaniowej</t>
  </si>
  <si>
    <t>Dochody od osób prawnych, od osób fizycznych i od innych jednostek nieposiadajacych osobowości prawnej oraz wydatki związane z ich poborem</t>
  </si>
  <si>
    <t>Wpływy z podatku rolnego, podatku leśnego, podatku od czynności cywilno-prawnych, podatków i opłat lokalnych od osób prawnych i innych jednostek organizacyjnych</t>
  </si>
  <si>
    <t>Wpływy z podatku rolnego, podatku leśnego, podatku od spadków i darowizn, podatku od czynności cywilnoprawnych oraz podatków i opłat lokalnych od osób fizycznych</t>
  </si>
  <si>
    <t>01095</t>
  </si>
  <si>
    <t>92605</t>
  </si>
  <si>
    <t>2007</t>
  </si>
  <si>
    <t>2009</t>
  </si>
  <si>
    <t>Dotacje celowe w ramach programów finansowych z udziałem środków europejskich oraz srodków, o których mowa w art.. 5 ust. 1 pkt 3 oraz ust. 3 pkt. 5 i 6 ustawy, lub płatności w ramach budżetu środków europejskich</t>
  </si>
  <si>
    <t>Podatek leśny</t>
  </si>
  <si>
    <t>Podatek od spadków i darowizn</t>
  </si>
  <si>
    <t>4177</t>
  </si>
  <si>
    <t>4179</t>
  </si>
  <si>
    <t>80101</t>
  </si>
  <si>
    <t>Szkoły podstawowe</t>
  </si>
  <si>
    <t>801</t>
  </si>
  <si>
    <t>Środki na dofinansowanie własnych inwestycji gmin (związków gmin), powiatów (związków powiatów), samorządów województw, pozyskane z innych źródeł</t>
  </si>
  <si>
    <t>Dochody z najmu i dzierżawy składników majatkowych Skarbu Państwa, jednostek samorzadu terytorialnego lub innych jednostek zaliczanych do sektora finansów publicznychoraz innych umów o podobnym charakterze</t>
  </si>
  <si>
    <t>Wpływy z róznych dochodów</t>
  </si>
  <si>
    <t>Wpływy z usług</t>
  </si>
  <si>
    <t>Rózne jednostki obsługi gospodarki mieszkaniowej</t>
  </si>
  <si>
    <t>Pobór podatków, opłat i niepodatkowych należności budżetowych</t>
  </si>
  <si>
    <t>Wynagrodzenia bezosobowe</t>
  </si>
  <si>
    <t>Odsetki od samorządowych papierów wartościowych lub zaciagniętych przez jednostkę samorzadu terytorialnego kredytów i pożyczek</t>
  </si>
  <si>
    <t>Ogółem:</t>
  </si>
  <si>
    <t>Oświata i wychowanie</t>
  </si>
  <si>
    <t>Dotacja podmiotowa z budżetu dla samorządowej instytucji kultury</t>
  </si>
  <si>
    <t>75023</t>
  </si>
  <si>
    <t>Urzędy gmin (miast i miast na prawach powiatu)</t>
  </si>
  <si>
    <t>600</t>
  </si>
  <si>
    <t>60078</t>
  </si>
  <si>
    <t>4270</t>
  </si>
  <si>
    <t>400</t>
  </si>
  <si>
    <t>40002</t>
  </si>
  <si>
    <t>60016</t>
  </si>
  <si>
    <t xml:space="preserve">Wytwarzanie i zaopatrywanie w energie elektryczna, gaz i wodę </t>
  </si>
  <si>
    <t>Dostarczanie wody</t>
  </si>
  <si>
    <t>Transport i łaczność</t>
  </si>
  <si>
    <t>Drogi publiczne gminne</t>
  </si>
  <si>
    <t>Zakup usług remontowych</t>
  </si>
  <si>
    <t>Dochody z najmu i dzierżawy składników majatkowych Skarbu Państwa, jednostek samorzadu terytorialnego lub innych jednostek zaliczanych do sektora finansów publicznych oraz innych umów o podobnym charakterze</t>
  </si>
  <si>
    <t>Kultura fizyczna</t>
  </si>
  <si>
    <t>Zadania w zakresie kultury fizycznej</t>
  </si>
  <si>
    <t xml:space="preserve">Kultura fizyczna </t>
  </si>
  <si>
    <t xml:space="preserve">Zadania w zakresie kultury fizycznej </t>
  </si>
  <si>
    <t>Lp.</t>
  </si>
  <si>
    <t>Nazwa Instytucji</t>
  </si>
  <si>
    <t>Kwota dotacji</t>
  </si>
  <si>
    <t>Plan po zmianie</t>
  </si>
  <si>
    <t>Gminny Osrodek Kultury</t>
  </si>
  <si>
    <t>Gminna Biblioteka Publiczna</t>
  </si>
  <si>
    <t>Dotacje podmiotowe w 2011 r.</t>
  </si>
  <si>
    <t>Dotacje celowe dla podmiotów zaliczanych do sektora finansów publicznych w 2011 r.</t>
  </si>
  <si>
    <t>Urząd Marszałkowski Województwa Mazowieckiego w Warszawie</t>
  </si>
  <si>
    <t xml:space="preserve">Wydatki na zadania inwestycyjne na 2011 rok </t>
  </si>
  <si>
    <t>Rozdz.</t>
  </si>
  <si>
    <t>Nazwa zadania inwestycyjnego (w tym w ramach funduszu sołeckiego)</t>
  </si>
  <si>
    <t>Łączne koszty finansowe</t>
  </si>
  <si>
    <t>Planowane wydatki</t>
  </si>
  <si>
    <t>Jednostka organizacyjna realizująca program lub koordynująca wykonanie programu</t>
  </si>
  <si>
    <t>rok 2011</t>
  </si>
  <si>
    <t>z tego źródła finansowania</t>
  </si>
  <si>
    <t>dochody własne jst</t>
  </si>
  <si>
    <t xml:space="preserve">kredyty, pożyczki, papiery wartościowe </t>
  </si>
  <si>
    <t>Środki pochodzące z innych żródeł* (pozyskane)</t>
  </si>
  <si>
    <t>środki pochodzące (do pozyskania)
z innych  źródeł*</t>
  </si>
  <si>
    <t>środki wymienione
w art. 5 ust. 1 pkt 2 i 3 u.f.p.</t>
  </si>
  <si>
    <t>1.</t>
  </si>
  <si>
    <t>Przygotowanie dokumentacji pod budowę kolektora sanitarnego oraz koszty związane z przyłączeniem do sieci elektroenergetycznej  - Przepompowni</t>
  </si>
  <si>
    <t>A.   
 B.     
 C.</t>
  </si>
  <si>
    <t>Gmina Staroźreby</t>
  </si>
  <si>
    <t>2.</t>
  </si>
  <si>
    <t>Zakup zestawu inkasenckiego oraz programu woda/ścieki</t>
  </si>
  <si>
    <t xml:space="preserve">A.                                                          B.                                                                                C.                                      </t>
  </si>
  <si>
    <t xml:space="preserve">A.                                                                       B.                                                                   C. </t>
  </si>
  <si>
    <t>3.</t>
  </si>
  <si>
    <t>Wydatki inwestycyjne na modernizację nawierzchni asfaltowych na drogach publicznych gminnych, których realizacja odbywać się będzie na zasadzie współfinansowania</t>
  </si>
  <si>
    <t>A. 
 B. 
 C.</t>
  </si>
  <si>
    <t>A. 
 B.  350 000 zł
 C.</t>
  </si>
  <si>
    <t>4.</t>
  </si>
  <si>
    <t xml:space="preserve"> Modernizacja nawierzchni na drogach publicznych gminnych</t>
  </si>
  <si>
    <t>Wykup gruntów</t>
  </si>
  <si>
    <t>Zakup autobusu dowożącego dzieci do szkół</t>
  </si>
  <si>
    <t>Wykonanie ogrodzenia panelowego  przy Urzędzie Gminy w Staroźrebach</t>
  </si>
  <si>
    <t>Gmina Staroxreby</t>
  </si>
  <si>
    <t>Zakup motopompy dla OSP Staroźreby</t>
  </si>
  <si>
    <t>A.   
 B. 30 000 zł
 C.30 000 zł</t>
  </si>
  <si>
    <t>Zakup motopompy dla OSP Sędek</t>
  </si>
  <si>
    <t>A.   
 B.  5 000 zł
 C.</t>
  </si>
  <si>
    <t>Ocieplenie ścian budynku w Remizie OSP Dłużniewo</t>
  </si>
  <si>
    <t xml:space="preserve">Przebudowa pomieszczeń w OSP w Nowej Górze </t>
  </si>
  <si>
    <t>Przebudowa pomieszczeń  w OSP  w Staroźrebach</t>
  </si>
  <si>
    <t>Dofinansowanie budowy placu zabaw z programu rządowego "Radosna szkoła"</t>
  </si>
  <si>
    <t>A. 63 850 zł
 B.  
 C.</t>
  </si>
  <si>
    <t>A.      
 B.    
 C.</t>
  </si>
  <si>
    <t>Zakupy inwestycyjne  w związku z włamaniem w Szkole Podstawowej w Nowej Górze</t>
  </si>
  <si>
    <t>Nasadzenie drzewostanu  w Nowej Górze</t>
  </si>
  <si>
    <t>Wykonanie dokumentacji dla oświetlenia hybrydowego</t>
  </si>
  <si>
    <t>Budowa nowych punktów świetlnych</t>
  </si>
  <si>
    <t>A.      
 B.
 C.</t>
  </si>
  <si>
    <t>Modernizacja budynku GOK</t>
  </si>
  <si>
    <t>A.   
 B.    
 C.</t>
  </si>
  <si>
    <t>A.   
 B.    10 000 zł
 C.</t>
  </si>
  <si>
    <t>Wykonanie dokumentacji dot. Świetlicy w Nowej Wsi</t>
  </si>
  <si>
    <t>Modernizacja świetlicy środowiskowej w Przedpełcach</t>
  </si>
  <si>
    <t>A.                                                                                    B.                                                                    C.</t>
  </si>
  <si>
    <t>Modernizacja budynku biblioteki w Staroźrebach</t>
  </si>
  <si>
    <t>A.   
 B.  
 C.</t>
  </si>
  <si>
    <t>A.   
 B.  10 000 zł 
 C.</t>
  </si>
  <si>
    <t>x</t>
  </si>
  <si>
    <t>* Wybrać odpowiednie oznaczenie źródła finansowania:</t>
  </si>
  <si>
    <t>`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</si>
  <si>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</si>
  <si>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</si>
  <si>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</si>
  <si>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Kwota 370 000 zł zostanie wprowadzona do budżetu po stronie dochodów i wydatków w momencie pozyskania środków finansowych.</t>
  </si>
  <si>
    <t xml:space="preserve">Załącznik Nr 5 </t>
  </si>
  <si>
    <t xml:space="preserve">WYDATKI MAJĄTKOWE  </t>
  </si>
  <si>
    <t>Nazwa działu i rozdziału</t>
  </si>
  <si>
    <t>Planowane wydatki na 2011</t>
  </si>
  <si>
    <t>Inwestycje i zakupy inwestycyjne</t>
  </si>
  <si>
    <t>w tym na:</t>
  </si>
  <si>
    <t>Zakup i objęcie akcji i udziałów</t>
  </si>
  <si>
    <t>Wniesienie wkłądów do spółek prawa handlowego</t>
  </si>
  <si>
    <t>Dotacje</t>
  </si>
  <si>
    <t>Plan przed zmianą</t>
  </si>
  <si>
    <t>Zmiana (+/-)</t>
  </si>
  <si>
    <t>Plan po zmianach</t>
  </si>
  <si>
    <t xml:space="preserve">programy finansowane z udziałem środków europejskich i innych środków pochodzących ze śródeł zagranicznych niepodlegających zwrotowi </t>
  </si>
  <si>
    <t>Domy i osrodki kultury, świetlice i kluby</t>
  </si>
  <si>
    <t>Ogółem wydatki majątkowe</t>
  </si>
  <si>
    <t>Załącznik Nr 2a</t>
  </si>
  <si>
    <t>WYDATKI BIEŻĄCE</t>
  </si>
  <si>
    <t>Ogółem po zmianach</t>
  </si>
  <si>
    <t>Wydatki jednostek budżetowych</t>
  </si>
  <si>
    <t>w tym:</t>
  </si>
  <si>
    <t>Dotacje na zadania bieżące</t>
  </si>
  <si>
    <t>Świadczenia na rzecz osób fizycznych</t>
  </si>
  <si>
    <t>Na programy z udziałem środków, o których mowa w art. 5 ust. 1 pkt 2 i 3 u.o.f.p.</t>
  </si>
  <si>
    <t>Wypłaty z tytułu poręczeń i gwarancji</t>
  </si>
  <si>
    <t>Obsługa długu</t>
  </si>
  <si>
    <t>(+/-)</t>
  </si>
  <si>
    <t>na wynagrodzenia i składki od nich naliczane</t>
  </si>
  <si>
    <t>związane z realizacją ich statutowych zadań</t>
  </si>
  <si>
    <t>Wytwarzanie i zaopatrywanie w energię elektryczną, gaz i wodę</t>
  </si>
  <si>
    <t>Dotacja celowa z budżetu na finansowanie lub dofinansowanie zadań zleconych do realizacji stowarzyszeniom</t>
  </si>
  <si>
    <t xml:space="preserve">Transport i łaczność </t>
  </si>
  <si>
    <t>Wynagrodzenia agencyjno - prowizyjne</t>
  </si>
  <si>
    <t>Dotacja podmiotowa z budżetu dla samorzadowej instytucji kultury</t>
  </si>
  <si>
    <t>Dotacja podmiotowa dla samorzadowej instytucji kultury</t>
  </si>
  <si>
    <t>Rozwój przedsiębiorczosci</t>
  </si>
  <si>
    <t>Załącznik Nr 2b</t>
  </si>
  <si>
    <t>Załącznik Nr 3</t>
  </si>
  <si>
    <t>Załącznik Nr 4</t>
  </si>
  <si>
    <t>Usuwanie skutków klęsk żywiołowych</t>
  </si>
  <si>
    <t xml:space="preserve">Składki na ubezpieczenia społeczne </t>
  </si>
  <si>
    <t>Obsługa papierów wartościowych, kredytów i pożyczek jednostek samorzadu terytorialnego</t>
  </si>
  <si>
    <t>Odsetki od samorządowych papierów wartościowych lub zaciagniętych przez jednostkę samorządu terytorialnego kredytów i pożyczek</t>
  </si>
  <si>
    <t>Dotacje celowe przekazane do samorządu województwa na inwestycje i zakupy inwestycyjne realizowane na podstawie porozumień (umów) miedzy jednostkami samorządu terytorialnego</t>
  </si>
  <si>
    <t>Obsługa papierów wartościowych, kredytów i pożyczek jednostek samorządu terytorialnego</t>
  </si>
  <si>
    <t>6337</t>
  </si>
  <si>
    <t>6207</t>
  </si>
  <si>
    <t>Dotacje celowe w ramach programów finansowanych z udziałem środków europejskich oraz srodków, o których mowa w art. 5 ust. 1 pkt 3 oraz ust. 3 pkt 5 i 6 ustawy, lub płatności w ramach budzetu środków europejskich</t>
  </si>
  <si>
    <t>Dotacje celowe otrzymane z budżetu państwa na realizacje inwestycji i zakupów inwestycyjnych własnych gmin ( zwiazków gmin)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</si>
</sst>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  <numFmt numFmtId="165" formatCode="_-* #,##0.0\ &quot;zł&quot;_-;\-* #,##0.0\ &quot;zł&quot;_-;_-* &quot;-&quot;??\ &quot;zł&quot;_-;_-@_-"/>
  </numFmts>
  <fonts count="3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7"/>
      <color theme="1"/>
      <name val="Czcionka tekstu podstawowego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7"/>
      <name val="Arial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7"/>
      <name val="Times New Roman"/>
      <family val="1"/>
      <charset val="238"/>
    </font>
    <font>
      <sz val="6"/>
      <name val="Times New Roman"/>
      <family val="1"/>
      <charset val="238"/>
    </font>
    <font>
      <b/>
      <sz val="6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color theme="1"/>
      <name val="Czcionka tekstu podstawowego"/>
      <charset val="238"/>
    </font>
    <font>
      <b/>
      <sz val="11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5"/>
      <name val="Times New Roman"/>
      <family val="1"/>
      <charset val="238"/>
    </font>
    <font>
      <i/>
      <sz val="10"/>
      <name val="Times New Roman"/>
      <family val="1"/>
      <charset val="238"/>
    </font>
    <font>
      <sz val="6"/>
      <name val="Arial"/>
      <family val="2"/>
      <charset val="238"/>
    </font>
    <font>
      <sz val="14"/>
      <name val="Times New Roman"/>
      <family val="1"/>
      <charset val="238"/>
    </font>
    <font>
      <b/>
      <sz val="5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7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/>
    <xf numFmtId="44" fontId="3" fillId="0" borderId="1" xfId="1" applyNumberFormat="1" applyFont="1" applyBorder="1"/>
    <xf numFmtId="0" fontId="4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NumberFormat="1" applyFont="1" applyBorder="1"/>
    <xf numFmtId="164" fontId="2" fillId="0" borderId="0" xfId="1" applyNumberFormat="1" applyFont="1"/>
    <xf numFmtId="49" fontId="2" fillId="0" borderId="1" xfId="0" applyNumberFormat="1" applyFont="1" applyBorder="1"/>
    <xf numFmtId="0" fontId="2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44" fontId="4" fillId="0" borderId="1" xfId="1" applyNumberFormat="1" applyFont="1" applyBorder="1"/>
    <xf numFmtId="44" fontId="4" fillId="0" borderId="3" xfId="1" applyNumberFormat="1" applyFont="1" applyBorder="1"/>
    <xf numFmtId="164" fontId="0" fillId="0" borderId="0" xfId="1" applyNumberFormat="1" applyFont="1"/>
    <xf numFmtId="49" fontId="3" fillId="0" borderId="1" xfId="0" applyNumberFormat="1" applyFont="1" applyBorder="1"/>
    <xf numFmtId="0" fontId="12" fillId="0" borderId="7" xfId="0" applyFont="1" applyBorder="1" applyAlignment="1">
      <alignment horizontal="center" vertical="center" wrapText="1"/>
    </xf>
    <xf numFmtId="0" fontId="13" fillId="0" borderId="0" xfId="0" applyFont="1"/>
    <xf numFmtId="0" fontId="19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44" fontId="20" fillId="0" borderId="1" xfId="1" applyNumberFormat="1" applyFont="1" applyBorder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/>
    </xf>
    <xf numFmtId="44" fontId="16" fillId="0" borderId="1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0" fontId="5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Border="1" applyAlignment="1">
      <alignment horizontal="left" vertical="center" wrapText="1"/>
    </xf>
    <xf numFmtId="44" fontId="5" fillId="0" borderId="1" xfId="1" applyNumberFormat="1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/>
    </xf>
    <xf numFmtId="164" fontId="17" fillId="2" borderId="1" xfId="1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3" fillId="2" borderId="0" xfId="0" applyFont="1" applyFill="1"/>
    <xf numFmtId="44" fontId="1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14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44" fontId="23" fillId="0" borderId="1" xfId="1" applyFont="1" applyBorder="1" applyAlignment="1">
      <alignment horizontal="center" vertical="center" wrapText="1"/>
    </xf>
    <xf numFmtId="44" fontId="23" fillId="0" borderId="1" xfId="1" applyFont="1" applyBorder="1" applyAlignment="1">
      <alignment horizontal="center"/>
    </xf>
    <xf numFmtId="44" fontId="13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3" fillId="0" borderId="0" xfId="0" applyFont="1" applyAlignment="1"/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6" fillId="0" borderId="5" xfId="0" applyFont="1" applyFill="1" applyBorder="1" applyAlignment="1">
      <alignment horizontal="center" wrapText="1"/>
    </xf>
    <xf numFmtId="0" fontId="19" fillId="0" borderId="0" xfId="0" applyFont="1"/>
    <xf numFmtId="0" fontId="16" fillId="0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4" fontId="17" fillId="0" borderId="1" xfId="1" applyNumberFormat="1" applyFont="1" applyBorder="1" applyAlignment="1">
      <alignment horizontal="center" vertical="center" wrapText="1"/>
    </xf>
    <xf numFmtId="164" fontId="17" fillId="0" borderId="1" xfId="1" applyNumberFormat="1" applyFont="1" applyBorder="1" applyAlignment="1">
      <alignment horizontal="center" vertical="center" wrapText="1"/>
    </xf>
    <xf numFmtId="0" fontId="17" fillId="0" borderId="0" xfId="0" applyFont="1"/>
    <xf numFmtId="44" fontId="18" fillId="0" borderId="1" xfId="1" applyNumberFormat="1" applyFont="1" applyBorder="1" applyAlignment="1">
      <alignment vertical="center" wrapText="1"/>
    </xf>
    <xf numFmtId="44" fontId="16" fillId="0" borderId="1" xfId="1" applyFont="1" applyBorder="1" applyAlignment="1">
      <alignment vertical="center" wrapText="1"/>
    </xf>
    <xf numFmtId="164" fontId="27" fillId="0" borderId="1" xfId="1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4" fontId="28" fillId="0" borderId="0" xfId="1" applyNumberFormat="1" applyFont="1" applyAlignment="1">
      <alignment vertical="center"/>
    </xf>
    <xf numFmtId="164" fontId="28" fillId="0" borderId="0" xfId="1" applyNumberFormat="1" applyFont="1"/>
    <xf numFmtId="0" fontId="28" fillId="0" borderId="0" xfId="0" applyFont="1"/>
    <xf numFmtId="0" fontId="29" fillId="0" borderId="0" xfId="0" applyFont="1" applyAlignment="1">
      <alignment vertical="center"/>
    </xf>
    <xf numFmtId="3" fontId="3" fillId="0" borderId="1" xfId="0" applyNumberFormat="1" applyFont="1" applyBorder="1"/>
    <xf numFmtId="0" fontId="10" fillId="0" borderId="0" xfId="0" applyFont="1"/>
    <xf numFmtId="0" fontId="30" fillId="0" borderId="0" xfId="0" applyFont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44" fontId="2" fillId="0" borderId="7" xfId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49" fontId="32" fillId="0" borderId="1" xfId="0" applyNumberFormat="1" applyFont="1" applyBorder="1"/>
    <xf numFmtId="0" fontId="32" fillId="0" borderId="1" xfId="0" applyFont="1" applyBorder="1" applyAlignment="1">
      <alignment wrapText="1"/>
    </xf>
    <xf numFmtId="44" fontId="32" fillId="0" borderId="1" xfId="1" applyNumberFormat="1" applyFont="1" applyBorder="1"/>
    <xf numFmtId="0" fontId="33" fillId="0" borderId="0" xfId="0" applyFont="1"/>
    <xf numFmtId="44" fontId="34" fillId="0" borderId="1" xfId="1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4" fontId="6" fillId="0" borderId="0" xfId="1" applyFont="1" applyAlignment="1">
      <alignment horizontal="right" wrapText="1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44" fontId="8" fillId="0" borderId="0" xfId="1" applyFont="1" applyAlignment="1">
      <alignment horizontal="right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3" fontId="3" fillId="0" borderId="2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0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3" fontId="2" fillId="0" borderId="2" xfId="0" applyNumberFormat="1" applyFont="1" applyBorder="1" applyAlignment="1">
      <alignment wrapText="1"/>
    </xf>
    <xf numFmtId="0" fontId="31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44" fontId="5" fillId="0" borderId="0" xfId="1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4" fontId="14" fillId="0" borderId="0" xfId="1" applyFont="1" applyAlignment="1">
      <alignment horizontal="right" wrapText="1"/>
    </xf>
    <xf numFmtId="0" fontId="25" fillId="0" borderId="0" xfId="0" applyFont="1" applyAlignment="1">
      <alignment horizontal="right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workbookViewId="0">
      <selection activeCell="H60" sqref="H60"/>
    </sheetView>
  </sheetViews>
  <sheetFormatPr defaultRowHeight="14.25"/>
  <cols>
    <col min="1" max="1" width="5.375" customWidth="1"/>
    <col min="2" max="2" width="7" customWidth="1"/>
    <col min="3" max="3" width="12.625" customWidth="1"/>
    <col min="4" max="4" width="11.25" customWidth="1"/>
    <col min="5" max="5" width="10.5" customWidth="1"/>
    <col min="6" max="7" width="11.5" customWidth="1"/>
    <col min="8" max="8" width="10.625" customWidth="1"/>
  </cols>
  <sheetData>
    <row r="1" spans="1:8">
      <c r="A1" s="1"/>
      <c r="B1" s="1"/>
      <c r="C1" s="1"/>
      <c r="D1" s="1"/>
      <c r="E1" s="1"/>
      <c r="F1" s="121" t="s">
        <v>13</v>
      </c>
      <c r="G1" s="121"/>
      <c r="H1" s="121"/>
    </row>
    <row r="2" spans="1:8">
      <c r="A2" s="1"/>
      <c r="B2" s="1"/>
      <c r="C2" s="1"/>
      <c r="D2" s="1"/>
      <c r="E2" s="1"/>
      <c r="F2" s="122"/>
      <c r="G2" s="122"/>
      <c r="H2" s="122"/>
    </row>
    <row r="3" spans="1:8">
      <c r="A3" s="1"/>
      <c r="B3" s="1"/>
      <c r="C3" s="1"/>
      <c r="D3" s="1"/>
      <c r="E3" s="1"/>
      <c r="F3" s="122"/>
      <c r="G3" s="122"/>
      <c r="H3" s="122"/>
    </row>
    <row r="4" spans="1:8" ht="14.25" customHeight="1">
      <c r="A4" s="1"/>
      <c r="B4" s="1"/>
      <c r="C4" s="1"/>
      <c r="D4" s="1"/>
      <c r="E4" s="131"/>
      <c r="F4" s="132"/>
      <c r="G4" s="132"/>
      <c r="H4" s="132"/>
    </row>
    <row r="6" spans="1:8">
      <c r="A6" s="1"/>
      <c r="B6" s="1"/>
      <c r="C6" s="1"/>
      <c r="D6" s="123" t="s">
        <v>0</v>
      </c>
      <c r="E6" s="123"/>
      <c r="F6" s="123"/>
      <c r="G6" s="1"/>
      <c r="H6" s="1"/>
    </row>
    <row r="8" spans="1:8">
      <c r="A8" s="124" t="s">
        <v>1</v>
      </c>
      <c r="B8" s="124" t="s">
        <v>2</v>
      </c>
      <c r="C8" s="124" t="s">
        <v>3</v>
      </c>
      <c r="D8" s="127" t="s">
        <v>4</v>
      </c>
      <c r="E8" s="128"/>
      <c r="F8" s="128"/>
      <c r="G8" s="128"/>
      <c r="H8" s="129"/>
    </row>
    <row r="9" spans="1:8">
      <c r="A9" s="125"/>
      <c r="B9" s="125"/>
      <c r="C9" s="125"/>
      <c r="D9" s="116" t="s">
        <v>5</v>
      </c>
      <c r="E9" s="130"/>
      <c r="F9" s="117"/>
      <c r="G9" s="116" t="s">
        <v>6</v>
      </c>
      <c r="H9" s="117"/>
    </row>
    <row r="10" spans="1:8">
      <c r="A10" s="126"/>
      <c r="B10" s="126"/>
      <c r="C10" s="126"/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</row>
    <row r="11" spans="1:8" ht="22.5">
      <c r="A11" s="10" t="s">
        <v>34</v>
      </c>
      <c r="B11" s="6"/>
      <c r="C11" s="7" t="s">
        <v>50</v>
      </c>
      <c r="D11" s="8">
        <f t="shared" ref="D11:F12" si="0">D12</f>
        <v>13440</v>
      </c>
      <c r="E11" s="8">
        <f t="shared" si="0"/>
        <v>-7700</v>
      </c>
      <c r="F11" s="8">
        <f t="shared" si="0"/>
        <v>5740</v>
      </c>
      <c r="G11" s="8">
        <v>0</v>
      </c>
      <c r="H11" s="8">
        <v>-7700</v>
      </c>
    </row>
    <row r="12" spans="1:8" ht="22.5">
      <c r="A12" s="10"/>
      <c r="B12" s="10" t="s">
        <v>35</v>
      </c>
      <c r="C12" s="7" t="s">
        <v>55</v>
      </c>
      <c r="D12" s="8">
        <f t="shared" si="0"/>
        <v>13440</v>
      </c>
      <c r="E12" s="8">
        <f t="shared" si="0"/>
        <v>-7700</v>
      </c>
      <c r="F12" s="8">
        <f t="shared" si="0"/>
        <v>5740</v>
      </c>
      <c r="G12" s="8">
        <v>0</v>
      </c>
      <c r="H12" s="8">
        <v>-7700</v>
      </c>
    </row>
    <row r="13" spans="1:8" ht="117">
      <c r="A13" s="10"/>
      <c r="B13" s="10" t="s">
        <v>36</v>
      </c>
      <c r="C13" s="3" t="s">
        <v>56</v>
      </c>
      <c r="D13" s="8">
        <v>13440</v>
      </c>
      <c r="E13" s="8">
        <v>-7700</v>
      </c>
      <c r="F13" s="8">
        <f t="shared" ref="F13:F35" si="1">D13+E13</f>
        <v>5740</v>
      </c>
      <c r="G13" s="8">
        <v>0</v>
      </c>
      <c r="H13" s="8">
        <v>-7700</v>
      </c>
    </row>
    <row r="14" spans="1:8" s="1" customFormat="1" ht="39">
      <c r="A14" s="10" t="s">
        <v>108</v>
      </c>
      <c r="B14" s="10"/>
      <c r="C14" s="3" t="s">
        <v>111</v>
      </c>
      <c r="D14" s="8">
        <v>344324</v>
      </c>
      <c r="E14" s="8">
        <f>E15</f>
        <v>30000</v>
      </c>
      <c r="F14" s="8">
        <f t="shared" si="1"/>
        <v>374324</v>
      </c>
      <c r="G14" s="8">
        <f>E14</f>
        <v>30000</v>
      </c>
      <c r="H14" s="8">
        <v>0</v>
      </c>
    </row>
    <row r="15" spans="1:8" s="1" customFormat="1">
      <c r="A15" s="10"/>
      <c r="B15" s="10" t="s">
        <v>109</v>
      </c>
      <c r="C15" s="3" t="s">
        <v>112</v>
      </c>
      <c r="D15" s="8">
        <v>344324</v>
      </c>
      <c r="E15" s="8">
        <f>E16+E17</f>
        <v>30000</v>
      </c>
      <c r="F15" s="8">
        <f t="shared" si="1"/>
        <v>374324</v>
      </c>
      <c r="G15" s="8">
        <f>E15</f>
        <v>30000</v>
      </c>
      <c r="H15" s="8">
        <v>0</v>
      </c>
    </row>
    <row r="16" spans="1:8" s="1" customFormat="1" ht="19.5">
      <c r="A16" s="10"/>
      <c r="B16" s="10" t="s">
        <v>107</v>
      </c>
      <c r="C16" s="3" t="s">
        <v>115</v>
      </c>
      <c r="D16" s="8">
        <v>40950</v>
      </c>
      <c r="E16" s="8">
        <v>20000</v>
      </c>
      <c r="F16" s="8">
        <f t="shared" si="1"/>
        <v>60950</v>
      </c>
      <c r="G16" s="8">
        <f>E16</f>
        <v>20000</v>
      </c>
      <c r="H16" s="8">
        <v>0</v>
      </c>
    </row>
    <row r="17" spans="1:8" s="1" customFormat="1" ht="19.5">
      <c r="A17" s="10"/>
      <c r="B17" s="10" t="s">
        <v>24</v>
      </c>
      <c r="C17" s="3" t="s">
        <v>30</v>
      </c>
      <c r="D17" s="8">
        <v>15954</v>
      </c>
      <c r="E17" s="8">
        <v>10000</v>
      </c>
      <c r="F17" s="8">
        <f t="shared" si="1"/>
        <v>25954</v>
      </c>
      <c r="G17" s="8">
        <f>E17</f>
        <v>10000</v>
      </c>
      <c r="H17" s="8">
        <v>0</v>
      </c>
    </row>
    <row r="18" spans="1:8" s="1" customFormat="1">
      <c r="A18" s="10" t="s">
        <v>105</v>
      </c>
      <c r="B18" s="10"/>
      <c r="C18" s="3" t="s">
        <v>113</v>
      </c>
      <c r="D18" s="8">
        <v>1542428.02</v>
      </c>
      <c r="E18" s="8">
        <f>E19+E22</f>
        <v>-17000</v>
      </c>
      <c r="F18" s="8">
        <f t="shared" si="1"/>
        <v>1525428.02</v>
      </c>
      <c r="G18" s="8">
        <v>-10300</v>
      </c>
      <c r="H18" s="8">
        <f>H19</f>
        <v>-6700</v>
      </c>
    </row>
    <row r="19" spans="1:8" s="1" customFormat="1" ht="19.5">
      <c r="A19" s="10"/>
      <c r="B19" s="10" t="s">
        <v>110</v>
      </c>
      <c r="C19" s="3" t="s">
        <v>114</v>
      </c>
      <c r="D19" s="8">
        <v>794612</v>
      </c>
      <c r="E19" s="8">
        <f>E21+E20</f>
        <v>-5000</v>
      </c>
      <c r="F19" s="8">
        <f t="shared" si="1"/>
        <v>789612</v>
      </c>
      <c r="G19" s="8">
        <v>1700</v>
      </c>
      <c r="H19" s="8">
        <f>H21</f>
        <v>-6700</v>
      </c>
    </row>
    <row r="20" spans="1:8" s="1" customFormat="1" ht="19.5">
      <c r="A20" s="10"/>
      <c r="B20" s="10" t="s">
        <v>24</v>
      </c>
      <c r="C20" s="3" t="s">
        <v>30</v>
      </c>
      <c r="D20" s="8">
        <v>157600</v>
      </c>
      <c r="E20" s="8">
        <v>1700</v>
      </c>
      <c r="F20" s="8">
        <f>D20+E20</f>
        <v>159300</v>
      </c>
      <c r="G20" s="8">
        <v>1700</v>
      </c>
      <c r="H20" s="8">
        <v>0</v>
      </c>
    </row>
    <row r="21" spans="1:8" s="1" customFormat="1" ht="29.25">
      <c r="A21" s="10"/>
      <c r="B21" s="10" t="s">
        <v>33</v>
      </c>
      <c r="C21" s="3" t="s">
        <v>43</v>
      </c>
      <c r="D21" s="8">
        <v>418512</v>
      </c>
      <c r="E21" s="8">
        <f>-5000-1700</f>
        <v>-6700</v>
      </c>
      <c r="F21" s="8">
        <f t="shared" si="1"/>
        <v>411812</v>
      </c>
      <c r="G21" s="8">
        <v>0</v>
      </c>
      <c r="H21" s="8">
        <f>E21</f>
        <v>-6700</v>
      </c>
    </row>
    <row r="22" spans="1:8" s="1" customFormat="1" ht="19.5">
      <c r="A22" s="10"/>
      <c r="B22" s="10" t="s">
        <v>106</v>
      </c>
      <c r="C22" s="3" t="s">
        <v>230</v>
      </c>
      <c r="D22" s="8">
        <v>747816.02</v>
      </c>
      <c r="E22" s="8">
        <f>E23</f>
        <v>-12000</v>
      </c>
      <c r="F22" s="8">
        <f t="shared" si="1"/>
        <v>735816.02</v>
      </c>
      <c r="G22" s="8">
        <f>E22</f>
        <v>-12000</v>
      </c>
      <c r="H22" s="8">
        <v>0</v>
      </c>
    </row>
    <row r="23" spans="1:8" s="1" customFormat="1" ht="19.5">
      <c r="A23" s="10"/>
      <c r="B23" s="10" t="s">
        <v>107</v>
      </c>
      <c r="C23" s="3" t="s">
        <v>115</v>
      </c>
      <c r="D23" s="8">
        <v>747816.02</v>
      </c>
      <c r="E23" s="8">
        <v>-12000</v>
      </c>
      <c r="F23" s="8">
        <f t="shared" si="1"/>
        <v>735816.02</v>
      </c>
      <c r="G23" s="8">
        <f>E23</f>
        <v>-12000</v>
      </c>
      <c r="H23" s="8">
        <v>0</v>
      </c>
    </row>
    <row r="24" spans="1:8" s="1" customFormat="1" ht="19.5">
      <c r="A24" s="10" t="s">
        <v>57</v>
      </c>
      <c r="B24" s="10"/>
      <c r="C24" s="3" t="s">
        <v>75</v>
      </c>
      <c r="D24" s="8">
        <v>983416</v>
      </c>
      <c r="E24" s="8">
        <v>15000</v>
      </c>
      <c r="F24" s="8">
        <f t="shared" si="1"/>
        <v>998416</v>
      </c>
      <c r="G24" s="8">
        <v>15000</v>
      </c>
      <c r="H24" s="8">
        <v>0</v>
      </c>
    </row>
    <row r="25" spans="1:8" s="1" customFormat="1" ht="29.25">
      <c r="A25" s="10"/>
      <c r="B25" s="10" t="s">
        <v>58</v>
      </c>
      <c r="C25" s="3" t="s">
        <v>96</v>
      </c>
      <c r="D25" s="8">
        <v>953990</v>
      </c>
      <c r="E25" s="8">
        <v>15000</v>
      </c>
      <c r="F25" s="8">
        <f t="shared" si="1"/>
        <v>968990</v>
      </c>
      <c r="G25" s="8">
        <v>15000</v>
      </c>
      <c r="H25" s="8">
        <v>0</v>
      </c>
    </row>
    <row r="26" spans="1:8" s="1" customFormat="1" ht="22.5">
      <c r="A26" s="10"/>
      <c r="B26" s="10" t="s">
        <v>59</v>
      </c>
      <c r="C26" s="7" t="s">
        <v>60</v>
      </c>
      <c r="D26" s="8">
        <v>220565</v>
      </c>
      <c r="E26" s="8">
        <v>15000</v>
      </c>
      <c r="F26" s="8">
        <f t="shared" si="1"/>
        <v>235565</v>
      </c>
      <c r="G26" s="8">
        <v>15000</v>
      </c>
      <c r="H26" s="8">
        <v>0</v>
      </c>
    </row>
    <row r="27" spans="1:8" ht="22.5">
      <c r="A27" s="10" t="s">
        <v>37</v>
      </c>
      <c r="B27" s="10"/>
      <c r="C27" s="7" t="s">
        <v>51</v>
      </c>
      <c r="D27" s="8">
        <v>1921952</v>
      </c>
      <c r="E27" s="8">
        <f>E28+E30</f>
        <v>-46154</v>
      </c>
      <c r="F27" s="8">
        <f t="shared" si="1"/>
        <v>1875798</v>
      </c>
      <c r="G27" s="8">
        <f>G28</f>
        <v>-35354</v>
      </c>
      <c r="H27" s="8">
        <v>-10800</v>
      </c>
    </row>
    <row r="28" spans="1:8" s="1" customFormat="1" ht="33.75">
      <c r="A28" s="10"/>
      <c r="B28" s="10" t="s">
        <v>103</v>
      </c>
      <c r="C28" s="7" t="s">
        <v>104</v>
      </c>
      <c r="D28" s="8">
        <v>1477593</v>
      </c>
      <c r="E28" s="8">
        <f>E29</f>
        <v>-35354</v>
      </c>
      <c r="F28" s="8">
        <f t="shared" si="1"/>
        <v>1442239</v>
      </c>
      <c r="G28" s="8">
        <f>G29</f>
        <v>-35354</v>
      </c>
      <c r="H28" s="8">
        <v>0</v>
      </c>
    </row>
    <row r="29" spans="1:8" s="1" customFormat="1" ht="33.75">
      <c r="A29" s="10"/>
      <c r="B29" s="10" t="s">
        <v>16</v>
      </c>
      <c r="C29" s="7" t="s">
        <v>17</v>
      </c>
      <c r="D29" s="8">
        <v>889438</v>
      </c>
      <c r="E29" s="8">
        <f>-24354-11000</f>
        <v>-35354</v>
      </c>
      <c r="F29" s="8">
        <f t="shared" si="1"/>
        <v>854084</v>
      </c>
      <c r="G29" s="8">
        <f>E29</f>
        <v>-35354</v>
      </c>
      <c r="H29" s="8">
        <v>0</v>
      </c>
    </row>
    <row r="30" spans="1:8" s="1" customFormat="1" ht="22.5">
      <c r="A30" s="10"/>
      <c r="B30" s="10" t="s">
        <v>38</v>
      </c>
      <c r="C30" s="7" t="s">
        <v>54</v>
      </c>
      <c r="D30" s="8">
        <v>99093</v>
      </c>
      <c r="E30" s="8">
        <f>E31</f>
        <v>-10800</v>
      </c>
      <c r="F30" s="8">
        <f t="shared" si="1"/>
        <v>88293</v>
      </c>
      <c r="G30" s="8">
        <v>0</v>
      </c>
      <c r="H30" s="8">
        <v>-10800</v>
      </c>
    </row>
    <row r="31" spans="1:8" s="1" customFormat="1" ht="117">
      <c r="A31" s="10"/>
      <c r="B31" s="10" t="s">
        <v>36</v>
      </c>
      <c r="C31" s="3" t="s">
        <v>49</v>
      </c>
      <c r="D31" s="8">
        <v>13643</v>
      </c>
      <c r="E31" s="8">
        <v>-10800</v>
      </c>
      <c r="F31" s="8">
        <f t="shared" si="1"/>
        <v>2843</v>
      </c>
      <c r="G31" s="8">
        <v>0</v>
      </c>
      <c r="H31" s="8">
        <v>-10800</v>
      </c>
    </row>
    <row r="32" spans="1:8" s="1" customFormat="1" ht="78">
      <c r="A32" s="10" t="s">
        <v>40</v>
      </c>
      <c r="B32" s="10"/>
      <c r="C32" s="3" t="s">
        <v>52</v>
      </c>
      <c r="D32" s="8">
        <v>74300</v>
      </c>
      <c r="E32" s="8">
        <f>E33</f>
        <v>8275</v>
      </c>
      <c r="F32" s="8">
        <f t="shared" si="1"/>
        <v>82575</v>
      </c>
      <c r="G32" s="8">
        <f>6875+1400</f>
        <v>8275</v>
      </c>
      <c r="H32" s="8">
        <v>0</v>
      </c>
    </row>
    <row r="33" spans="1:8" s="1" customFormat="1" ht="56.25">
      <c r="A33" s="10"/>
      <c r="B33" s="10" t="s">
        <v>41</v>
      </c>
      <c r="C33" s="7" t="s">
        <v>97</v>
      </c>
      <c r="D33" s="8">
        <v>74300</v>
      </c>
      <c r="E33" s="8">
        <f>E34+E35</f>
        <v>8275</v>
      </c>
      <c r="F33" s="8">
        <f t="shared" si="1"/>
        <v>82575</v>
      </c>
      <c r="G33" s="8">
        <f>6875+1400</f>
        <v>8275</v>
      </c>
      <c r="H33" s="8">
        <v>0</v>
      </c>
    </row>
    <row r="34" spans="1:8" s="1" customFormat="1" ht="33.75">
      <c r="A34" s="10"/>
      <c r="B34" s="10" t="s">
        <v>42</v>
      </c>
      <c r="C34" s="7" t="s">
        <v>44</v>
      </c>
      <c r="D34" s="8">
        <v>70000</v>
      </c>
      <c r="E34" s="8">
        <f>6500+1400</f>
        <v>7900</v>
      </c>
      <c r="F34" s="8">
        <f t="shared" si="1"/>
        <v>77900</v>
      </c>
      <c r="G34" s="8">
        <f>6500+1400</f>
        <v>7900</v>
      </c>
      <c r="H34" s="8">
        <v>0</v>
      </c>
    </row>
    <row r="35" spans="1:8" s="1" customFormat="1" ht="33.75">
      <c r="A35" s="10"/>
      <c r="B35" s="10" t="s">
        <v>18</v>
      </c>
      <c r="C35" s="7" t="s">
        <v>45</v>
      </c>
      <c r="D35" s="8">
        <v>4000</v>
      </c>
      <c r="E35" s="8">
        <v>375</v>
      </c>
      <c r="F35" s="8">
        <f t="shared" si="1"/>
        <v>4375</v>
      </c>
      <c r="G35" s="8">
        <v>375</v>
      </c>
      <c r="H35" s="8">
        <v>0</v>
      </c>
    </row>
    <row r="36" spans="1:8" ht="22.5">
      <c r="A36" s="10" t="s">
        <v>21</v>
      </c>
      <c r="B36" s="10"/>
      <c r="C36" s="7" t="s">
        <v>29</v>
      </c>
      <c r="D36" s="8">
        <v>619634</v>
      </c>
      <c r="E36" s="8">
        <f>E37</f>
        <v>171936</v>
      </c>
      <c r="F36" s="8">
        <f>F37</f>
        <v>791570</v>
      </c>
      <c r="G36" s="8">
        <f>G37</f>
        <v>171936</v>
      </c>
      <c r="H36" s="8">
        <v>0</v>
      </c>
    </row>
    <row r="37" spans="1:8" ht="48.75">
      <c r="A37" s="10"/>
      <c r="B37" s="10" t="s">
        <v>22</v>
      </c>
      <c r="C37" s="3" t="s">
        <v>235</v>
      </c>
      <c r="D37" s="8">
        <v>619634</v>
      </c>
      <c r="E37" s="8">
        <f>E38+E39</f>
        <v>171936</v>
      </c>
      <c r="F37" s="8">
        <f t="shared" ref="F37:F43" si="2">D37+E37</f>
        <v>791570</v>
      </c>
      <c r="G37" s="8">
        <f t="shared" ref="G37:G44" si="3">E37</f>
        <v>171936</v>
      </c>
      <c r="H37" s="8">
        <v>0</v>
      </c>
    </row>
    <row r="38" spans="1:8" s="1" customFormat="1" ht="22.5">
      <c r="A38" s="10"/>
      <c r="B38" s="10" t="s">
        <v>24</v>
      </c>
      <c r="C38" s="7" t="s">
        <v>30</v>
      </c>
      <c r="D38" s="8">
        <v>6000</v>
      </c>
      <c r="E38" s="8">
        <v>2500</v>
      </c>
      <c r="F38" s="8">
        <f t="shared" si="2"/>
        <v>8500</v>
      </c>
      <c r="G38" s="8">
        <f t="shared" si="3"/>
        <v>2500</v>
      </c>
      <c r="H38" s="8">
        <v>0</v>
      </c>
    </row>
    <row r="39" spans="1:8" s="1" customFormat="1" ht="78">
      <c r="A39" s="10"/>
      <c r="B39" s="10" t="s">
        <v>23</v>
      </c>
      <c r="C39" s="3" t="s">
        <v>99</v>
      </c>
      <c r="D39" s="8">
        <v>613634</v>
      </c>
      <c r="E39" s="8">
        <f>164000+5436</f>
        <v>169436</v>
      </c>
      <c r="F39" s="8">
        <f t="shared" si="2"/>
        <v>783070</v>
      </c>
      <c r="G39" s="8">
        <f t="shared" si="3"/>
        <v>169436</v>
      </c>
      <c r="H39" s="8">
        <v>0</v>
      </c>
    </row>
    <row r="40" spans="1:8" s="1" customFormat="1" ht="22.5">
      <c r="A40" s="10" t="s">
        <v>91</v>
      </c>
      <c r="B40" s="10"/>
      <c r="C40" s="7" t="s">
        <v>101</v>
      </c>
      <c r="D40" s="19">
        <v>12277499.810000001</v>
      </c>
      <c r="E40" s="8">
        <f>E41</f>
        <v>3102</v>
      </c>
      <c r="F40" s="19">
        <f t="shared" si="2"/>
        <v>12280601.810000001</v>
      </c>
      <c r="G40" s="8">
        <v>3102</v>
      </c>
      <c r="H40" s="8">
        <v>0</v>
      </c>
    </row>
    <row r="41" spans="1:8" s="1" customFormat="1" ht="22.5">
      <c r="A41" s="10"/>
      <c r="B41" s="10" t="s">
        <v>89</v>
      </c>
      <c r="C41" s="7" t="s">
        <v>90</v>
      </c>
      <c r="D41" s="8">
        <v>8510180.8100000005</v>
      </c>
      <c r="E41" s="8">
        <f>E42</f>
        <v>3102</v>
      </c>
      <c r="F41" s="8">
        <f t="shared" si="2"/>
        <v>8513282.8100000005</v>
      </c>
      <c r="G41" s="8">
        <v>3102</v>
      </c>
      <c r="H41" s="8">
        <v>0</v>
      </c>
    </row>
    <row r="42" spans="1:8" s="1" customFormat="1" ht="22.5">
      <c r="A42" s="10"/>
      <c r="B42" s="10" t="s">
        <v>59</v>
      </c>
      <c r="C42" s="7" t="s">
        <v>60</v>
      </c>
      <c r="D42" s="8">
        <v>287346.34999999998</v>
      </c>
      <c r="E42" s="8">
        <v>3102</v>
      </c>
      <c r="F42" s="8">
        <f t="shared" si="2"/>
        <v>290448.34999999998</v>
      </c>
      <c r="G42" s="8">
        <f>E42</f>
        <v>3102</v>
      </c>
      <c r="H42" s="8">
        <v>0</v>
      </c>
    </row>
    <row r="43" spans="1:8" s="114" customFormat="1">
      <c r="A43" s="111" t="s">
        <v>14</v>
      </c>
      <c r="B43" s="111"/>
      <c r="C43" s="112" t="s">
        <v>15</v>
      </c>
      <c r="D43" s="113">
        <v>3858405</v>
      </c>
      <c r="E43" s="113">
        <v>-40800</v>
      </c>
      <c r="F43" s="113">
        <f t="shared" si="2"/>
        <v>3817605</v>
      </c>
      <c r="G43" s="113">
        <f t="shared" si="3"/>
        <v>-40800</v>
      </c>
      <c r="H43" s="113">
        <v>0</v>
      </c>
    </row>
    <row r="44" spans="1:8" s="114" customFormat="1" ht="22.5">
      <c r="A44" s="111"/>
      <c r="B44" s="111" t="s">
        <v>19</v>
      </c>
      <c r="C44" s="112" t="s">
        <v>20</v>
      </c>
      <c r="D44" s="113">
        <v>322584</v>
      </c>
      <c r="E44" s="113">
        <v>-40800</v>
      </c>
      <c r="F44" s="113">
        <f t="shared" ref="F44:F45" si="4">D44+E44</f>
        <v>281784</v>
      </c>
      <c r="G44" s="113">
        <f t="shared" si="3"/>
        <v>-40800</v>
      </c>
      <c r="H44" s="113">
        <v>0</v>
      </c>
    </row>
    <row r="45" spans="1:8" s="114" customFormat="1" ht="33.75">
      <c r="A45" s="111"/>
      <c r="B45" s="111" t="s">
        <v>16</v>
      </c>
      <c r="C45" s="112" t="s">
        <v>17</v>
      </c>
      <c r="D45" s="115">
        <v>206823.06</v>
      </c>
      <c r="E45" s="113">
        <v>-40800</v>
      </c>
      <c r="F45" s="115">
        <f t="shared" si="4"/>
        <v>166023.06</v>
      </c>
      <c r="G45" s="113">
        <f>E45</f>
        <v>-40800</v>
      </c>
      <c r="H45" s="113">
        <v>0</v>
      </c>
    </row>
    <row r="46" spans="1:8" ht="33.75">
      <c r="A46" s="10" t="s">
        <v>25</v>
      </c>
      <c r="B46" s="10"/>
      <c r="C46" s="7" t="s">
        <v>31</v>
      </c>
      <c r="D46" s="8">
        <f>D47+D50</f>
        <v>517130</v>
      </c>
      <c r="E46" s="8">
        <f>E47+E50</f>
        <v>-72000</v>
      </c>
      <c r="F46" s="8">
        <f t="shared" ref="F46:F55" si="5">D46+E46</f>
        <v>445130</v>
      </c>
      <c r="G46" s="8">
        <f>G47+G50</f>
        <v>-52000</v>
      </c>
      <c r="H46" s="8">
        <f>H47+H50</f>
        <v>-20000</v>
      </c>
    </row>
    <row r="47" spans="1:8" ht="33.75">
      <c r="A47" s="10"/>
      <c r="B47" s="10" t="s">
        <v>26</v>
      </c>
      <c r="C47" s="7" t="s">
        <v>32</v>
      </c>
      <c r="D47" s="8">
        <f>337130</f>
        <v>337130</v>
      </c>
      <c r="E47" s="8">
        <f>E48+E49</f>
        <v>-57000</v>
      </c>
      <c r="F47" s="8">
        <f t="shared" si="5"/>
        <v>280130</v>
      </c>
      <c r="G47" s="8">
        <f>G48</f>
        <v>-47000</v>
      </c>
      <c r="H47" s="8">
        <v>-10000</v>
      </c>
    </row>
    <row r="48" spans="1:8" ht="56.25">
      <c r="A48" s="10"/>
      <c r="B48" s="10" t="s">
        <v>27</v>
      </c>
      <c r="C48" s="7" t="s">
        <v>102</v>
      </c>
      <c r="D48" s="8">
        <v>270000</v>
      </c>
      <c r="E48" s="8">
        <v>-47000</v>
      </c>
      <c r="F48" s="8">
        <f t="shared" si="5"/>
        <v>223000</v>
      </c>
      <c r="G48" s="8">
        <f>E48</f>
        <v>-47000</v>
      </c>
      <c r="H48" s="8">
        <v>0</v>
      </c>
    </row>
    <row r="49" spans="1:8" s="1" customFormat="1" ht="45">
      <c r="A49" s="10"/>
      <c r="B49" s="10" t="s">
        <v>33</v>
      </c>
      <c r="C49" s="7" t="s">
        <v>43</v>
      </c>
      <c r="D49" s="8">
        <v>67130</v>
      </c>
      <c r="E49" s="8">
        <v>-10000</v>
      </c>
      <c r="F49" s="8">
        <f t="shared" si="5"/>
        <v>57130</v>
      </c>
      <c r="G49" s="8">
        <v>0</v>
      </c>
      <c r="H49" s="8">
        <v>-10000</v>
      </c>
    </row>
    <row r="50" spans="1:8">
      <c r="A50" s="10"/>
      <c r="B50" s="10" t="s">
        <v>28</v>
      </c>
      <c r="C50" s="7" t="s">
        <v>39</v>
      </c>
      <c r="D50" s="8">
        <v>180000</v>
      </c>
      <c r="E50" s="8">
        <f>E51+E52</f>
        <v>-15000</v>
      </c>
      <c r="F50" s="8">
        <f t="shared" si="5"/>
        <v>165000</v>
      </c>
      <c r="G50" s="8">
        <v>-5000</v>
      </c>
      <c r="H50" s="8">
        <v>-10000</v>
      </c>
    </row>
    <row r="51" spans="1:8" ht="56.25">
      <c r="A51" s="10"/>
      <c r="B51" s="10" t="s">
        <v>27</v>
      </c>
      <c r="C51" s="7" t="s">
        <v>102</v>
      </c>
      <c r="D51" s="8">
        <v>170000</v>
      </c>
      <c r="E51" s="8">
        <v>-5000</v>
      </c>
      <c r="F51" s="8">
        <f t="shared" si="5"/>
        <v>165000</v>
      </c>
      <c r="G51" s="8">
        <f>E51</f>
        <v>-5000</v>
      </c>
      <c r="H51" s="8">
        <v>0</v>
      </c>
    </row>
    <row r="52" spans="1:8" ht="45">
      <c r="A52" s="10"/>
      <c r="B52" s="10" t="s">
        <v>33</v>
      </c>
      <c r="C52" s="7" t="s">
        <v>43</v>
      </c>
      <c r="D52" s="8">
        <v>10000</v>
      </c>
      <c r="E52" s="8">
        <v>-10000</v>
      </c>
      <c r="F52" s="8">
        <f t="shared" si="5"/>
        <v>0</v>
      </c>
      <c r="G52" s="8">
        <v>0</v>
      </c>
      <c r="H52" s="8">
        <f>E52</f>
        <v>-10000</v>
      </c>
    </row>
    <row r="53" spans="1:8">
      <c r="A53" s="10" t="s">
        <v>46</v>
      </c>
      <c r="B53" s="10"/>
      <c r="C53" s="7" t="s">
        <v>119</v>
      </c>
      <c r="D53" s="8">
        <v>146941</v>
      </c>
      <c r="E53" s="8">
        <f>E54+E56</f>
        <v>-464</v>
      </c>
      <c r="F53" s="8">
        <f t="shared" si="5"/>
        <v>146477</v>
      </c>
      <c r="G53" s="8">
        <f>E53</f>
        <v>-464</v>
      </c>
      <c r="H53" s="8">
        <v>0</v>
      </c>
    </row>
    <row r="54" spans="1:8">
      <c r="A54" s="10"/>
      <c r="B54" s="10" t="s">
        <v>47</v>
      </c>
      <c r="C54" s="7" t="s">
        <v>53</v>
      </c>
      <c r="D54" s="8">
        <v>26488</v>
      </c>
      <c r="E54" s="8">
        <f>E55</f>
        <v>-5250</v>
      </c>
      <c r="F54" s="8">
        <f t="shared" si="5"/>
        <v>21238</v>
      </c>
      <c r="G54" s="8">
        <f>E54</f>
        <v>-5250</v>
      </c>
      <c r="H54" s="8">
        <v>0</v>
      </c>
    </row>
    <row r="55" spans="1:8" ht="22.5">
      <c r="A55" s="10"/>
      <c r="B55" s="10" t="s">
        <v>48</v>
      </c>
      <c r="C55" s="7" t="s">
        <v>98</v>
      </c>
      <c r="D55" s="8">
        <v>23130</v>
      </c>
      <c r="E55" s="8">
        <v>-5250</v>
      </c>
      <c r="F55" s="8">
        <f t="shared" si="5"/>
        <v>17880</v>
      </c>
      <c r="G55" s="8">
        <f>E55</f>
        <v>-5250</v>
      </c>
      <c r="H55" s="8">
        <v>0</v>
      </c>
    </row>
    <row r="56" spans="1:8" ht="33.75">
      <c r="A56" s="10"/>
      <c r="B56" s="10" t="s">
        <v>81</v>
      </c>
      <c r="C56" s="7" t="s">
        <v>120</v>
      </c>
      <c r="D56" s="8">
        <v>120453</v>
      </c>
      <c r="E56" s="8">
        <f>E57+E58</f>
        <v>4786</v>
      </c>
      <c r="F56" s="8">
        <f>D56+E56</f>
        <v>125239</v>
      </c>
      <c r="G56" s="8">
        <f>G57+G58</f>
        <v>4786</v>
      </c>
      <c r="H56" s="8">
        <v>0</v>
      </c>
    </row>
    <row r="57" spans="1:8" ht="22.5">
      <c r="A57" s="10"/>
      <c r="B57" s="10" t="s">
        <v>87</v>
      </c>
      <c r="C57" s="7" t="s">
        <v>98</v>
      </c>
      <c r="D57" s="8">
        <v>24939</v>
      </c>
      <c r="E57" s="8">
        <v>4068.1</v>
      </c>
      <c r="F57" s="8">
        <f>D57+E57</f>
        <v>29007.1</v>
      </c>
      <c r="G57" s="8">
        <f>E57</f>
        <v>4068.1</v>
      </c>
      <c r="H57" s="8">
        <v>0</v>
      </c>
    </row>
    <row r="58" spans="1:8" s="1" customFormat="1" ht="22.5">
      <c r="A58" s="10"/>
      <c r="B58" s="10" t="s">
        <v>88</v>
      </c>
      <c r="C58" s="7" t="s">
        <v>98</v>
      </c>
      <c r="D58" s="8">
        <v>4401</v>
      </c>
      <c r="E58" s="8">
        <v>717.9</v>
      </c>
      <c r="F58" s="8">
        <f>D58+E58</f>
        <v>5118.8999999999996</v>
      </c>
      <c r="G58" s="8">
        <f>E58</f>
        <v>717.9</v>
      </c>
      <c r="H58" s="8">
        <v>0</v>
      </c>
    </row>
    <row r="59" spans="1:8">
      <c r="A59" s="118" t="s">
        <v>5</v>
      </c>
      <c r="B59" s="119"/>
      <c r="C59" s="120"/>
      <c r="D59" s="27">
        <v>26062968.140000001</v>
      </c>
      <c r="E59" s="2">
        <f>-188904+233099</f>
        <v>44195</v>
      </c>
      <c r="F59" s="27">
        <v>26107163.140000001</v>
      </c>
      <c r="G59" s="27">
        <v>20915661.68</v>
      </c>
      <c r="H59" s="27">
        <v>5191501.46</v>
      </c>
    </row>
    <row r="60" spans="1:8">
      <c r="A60" s="1"/>
      <c r="B60" s="1"/>
      <c r="C60" s="1"/>
      <c r="D60" s="9"/>
      <c r="E60" s="9"/>
      <c r="F60" s="9"/>
      <c r="G60" s="9"/>
      <c r="H60" s="9"/>
    </row>
    <row r="61" spans="1:8">
      <c r="A61" s="1"/>
      <c r="B61" s="1"/>
      <c r="C61" s="1"/>
      <c r="D61" s="1"/>
      <c r="E61" s="1"/>
      <c r="F61" s="1"/>
      <c r="G61" s="1"/>
      <c r="H61" s="4" t="s">
        <v>12</v>
      </c>
    </row>
    <row r="62" spans="1:8">
      <c r="A62" s="1"/>
      <c r="B62" s="1"/>
      <c r="C62" s="1"/>
      <c r="D62" s="1"/>
      <c r="E62" s="1"/>
      <c r="F62" s="1"/>
      <c r="G62" s="1"/>
      <c r="H62" s="4" t="s">
        <v>12</v>
      </c>
    </row>
  </sheetData>
  <mergeCells count="12">
    <mergeCell ref="G9:H9"/>
    <mergeCell ref="A59:C59"/>
    <mergeCell ref="F1:H1"/>
    <mergeCell ref="F2:H2"/>
    <mergeCell ref="F3:H3"/>
    <mergeCell ref="D6:F6"/>
    <mergeCell ref="A8:A10"/>
    <mergeCell ref="B8:B10"/>
    <mergeCell ref="C8:C10"/>
    <mergeCell ref="D8:H8"/>
    <mergeCell ref="D9:F9"/>
    <mergeCell ref="E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6"/>
  <sheetViews>
    <sheetView topLeftCell="A34" workbookViewId="0">
      <selection activeCell="D5" sqref="D5:F5"/>
    </sheetView>
  </sheetViews>
  <sheetFormatPr defaultRowHeight="14.25"/>
  <cols>
    <col min="1" max="1" width="6.375" style="1" customWidth="1"/>
    <col min="2" max="2" width="8.125" style="1" customWidth="1"/>
    <col min="3" max="3" width="26.875" style="1" customWidth="1"/>
    <col min="4" max="4" width="13.625" style="1" customWidth="1"/>
    <col min="5" max="5" width="13.75" style="1" customWidth="1"/>
    <col min="6" max="6" width="14.375" style="1" customWidth="1"/>
    <col min="7" max="7" width="12.125" style="1" customWidth="1"/>
    <col min="8" max="8" width="11.5" style="1" customWidth="1"/>
    <col min="9" max="16384" width="9" style="1"/>
  </cols>
  <sheetData>
    <row r="1" spans="1:8">
      <c r="F1" s="142" t="s">
        <v>61</v>
      </c>
      <c r="G1" s="142"/>
      <c r="H1" s="142"/>
    </row>
    <row r="2" spans="1:8">
      <c r="F2" s="143"/>
      <c r="G2" s="143"/>
      <c r="H2" s="143"/>
    </row>
    <row r="3" spans="1:8">
      <c r="F3" s="143"/>
      <c r="G3" s="143"/>
      <c r="H3" s="143"/>
    </row>
    <row r="4" spans="1:8">
      <c r="F4" s="143"/>
      <c r="G4" s="143"/>
      <c r="H4" s="143"/>
    </row>
    <row r="5" spans="1:8" ht="15">
      <c r="D5" s="144" t="s">
        <v>62</v>
      </c>
      <c r="E5" s="144"/>
      <c r="F5" s="144"/>
    </row>
    <row r="7" spans="1:8">
      <c r="A7" s="133" t="s">
        <v>1</v>
      </c>
      <c r="B7" s="133" t="s">
        <v>2</v>
      </c>
      <c r="C7" s="133" t="s">
        <v>3</v>
      </c>
      <c r="D7" s="136" t="s">
        <v>63</v>
      </c>
      <c r="E7" s="137"/>
      <c r="F7" s="137"/>
      <c r="G7" s="137"/>
      <c r="H7" s="138"/>
    </row>
    <row r="8" spans="1:8">
      <c r="A8" s="134"/>
      <c r="B8" s="134"/>
      <c r="C8" s="134"/>
      <c r="D8" s="139" t="s">
        <v>5</v>
      </c>
      <c r="E8" s="140"/>
      <c r="F8" s="141"/>
      <c r="G8" s="139" t="s">
        <v>6</v>
      </c>
      <c r="H8" s="141"/>
    </row>
    <row r="9" spans="1:8">
      <c r="A9" s="135"/>
      <c r="B9" s="135"/>
      <c r="C9" s="135"/>
      <c r="D9" s="12" t="s">
        <v>7</v>
      </c>
      <c r="E9" s="12" t="s">
        <v>8</v>
      </c>
      <c r="F9" s="12" t="s">
        <v>9</v>
      </c>
      <c r="G9" s="12" t="s">
        <v>10</v>
      </c>
      <c r="H9" s="12" t="s">
        <v>11</v>
      </c>
    </row>
    <row r="10" spans="1:8" s="4" customFormat="1" ht="11.25">
      <c r="A10" s="13" t="s">
        <v>65</v>
      </c>
      <c r="B10" s="13"/>
      <c r="C10" s="11" t="s">
        <v>73</v>
      </c>
      <c r="D10" s="15">
        <v>727240.31</v>
      </c>
      <c r="E10" s="15">
        <f>E11+E13</f>
        <v>10657</v>
      </c>
      <c r="F10" s="15">
        <f t="shared" ref="F10:F22" si="0">D10+E10</f>
        <v>737897.31</v>
      </c>
      <c r="G10" s="15">
        <v>0</v>
      </c>
      <c r="H10" s="15">
        <f>H11</f>
        <v>8492</v>
      </c>
    </row>
    <row r="11" spans="1:8" s="4" customFormat="1" ht="22.5">
      <c r="A11" s="13"/>
      <c r="B11" s="13" t="s">
        <v>66</v>
      </c>
      <c r="C11" s="11" t="s">
        <v>74</v>
      </c>
      <c r="D11" s="15">
        <v>135000</v>
      </c>
      <c r="E11" s="15">
        <f>E12</f>
        <v>8492</v>
      </c>
      <c r="F11" s="15">
        <f t="shared" si="0"/>
        <v>143492</v>
      </c>
      <c r="G11" s="15">
        <v>0</v>
      </c>
      <c r="H11" s="15">
        <f>H12</f>
        <v>8492</v>
      </c>
    </row>
    <row r="12" spans="1:8" s="4" customFormat="1" ht="39">
      <c r="A12" s="13"/>
      <c r="B12" s="13">
        <v>6290</v>
      </c>
      <c r="C12" s="14" t="s">
        <v>92</v>
      </c>
      <c r="D12" s="15">
        <v>5000</v>
      </c>
      <c r="E12" s="15">
        <v>8492</v>
      </c>
      <c r="F12" s="15">
        <f t="shared" si="0"/>
        <v>13492</v>
      </c>
      <c r="G12" s="15">
        <v>0</v>
      </c>
      <c r="H12" s="15">
        <v>8492</v>
      </c>
    </row>
    <row r="13" spans="1:8" s="4" customFormat="1" ht="11.25">
      <c r="A13" s="13"/>
      <c r="B13" s="13" t="s">
        <v>80</v>
      </c>
      <c r="C13" s="11" t="s">
        <v>54</v>
      </c>
      <c r="D13" s="15">
        <v>592240.31000000006</v>
      </c>
      <c r="E13" s="15">
        <f>E14+E15</f>
        <v>2165</v>
      </c>
      <c r="F13" s="15">
        <f t="shared" si="0"/>
        <v>594405.31000000006</v>
      </c>
      <c r="G13" s="15">
        <f>E13</f>
        <v>2165</v>
      </c>
      <c r="H13" s="15">
        <v>0</v>
      </c>
    </row>
    <row r="14" spans="1:8" s="4" customFormat="1" ht="48.75">
      <c r="A14" s="13"/>
      <c r="B14" s="13" t="s">
        <v>67</v>
      </c>
      <c r="C14" s="14" t="s">
        <v>116</v>
      </c>
      <c r="D14" s="15">
        <v>0</v>
      </c>
      <c r="E14" s="15">
        <v>2025</v>
      </c>
      <c r="F14" s="15">
        <f t="shared" si="0"/>
        <v>2025</v>
      </c>
      <c r="G14" s="15">
        <v>2025</v>
      </c>
      <c r="H14" s="15">
        <v>0</v>
      </c>
    </row>
    <row r="15" spans="1:8" s="4" customFormat="1" ht="11.25">
      <c r="A15" s="13"/>
      <c r="B15" s="13" t="s">
        <v>68</v>
      </c>
      <c r="C15" s="11" t="s">
        <v>94</v>
      </c>
      <c r="D15" s="15">
        <v>300</v>
      </c>
      <c r="E15" s="15">
        <v>140</v>
      </c>
      <c r="F15" s="15">
        <f t="shared" si="0"/>
        <v>440</v>
      </c>
      <c r="G15" s="15">
        <v>140</v>
      </c>
      <c r="H15" s="15">
        <v>0</v>
      </c>
    </row>
    <row r="16" spans="1:8">
      <c r="A16" s="13" t="s">
        <v>57</v>
      </c>
      <c r="B16" s="13"/>
      <c r="C16" s="23" t="s">
        <v>75</v>
      </c>
      <c r="D16" s="15">
        <v>761299</v>
      </c>
      <c r="E16" s="15">
        <f>E17</f>
        <v>15000</v>
      </c>
      <c r="F16" s="15">
        <f t="shared" si="0"/>
        <v>776299</v>
      </c>
      <c r="G16" s="15">
        <f>E16</f>
        <v>15000</v>
      </c>
      <c r="H16" s="15">
        <v>0</v>
      </c>
    </row>
    <row r="17" spans="1:8" ht="19.5">
      <c r="A17" s="13"/>
      <c r="B17" s="13" t="s">
        <v>58</v>
      </c>
      <c r="C17" s="14" t="s">
        <v>76</v>
      </c>
      <c r="D17" s="15">
        <v>45000</v>
      </c>
      <c r="E17" s="15">
        <f>E18</f>
        <v>15000</v>
      </c>
      <c r="F17" s="15">
        <f t="shared" si="0"/>
        <v>60000</v>
      </c>
      <c r="G17" s="15">
        <f>E17</f>
        <v>15000</v>
      </c>
      <c r="H17" s="15">
        <v>0</v>
      </c>
    </row>
    <row r="18" spans="1:8">
      <c r="A18" s="11"/>
      <c r="B18" s="13" t="s">
        <v>72</v>
      </c>
      <c r="C18" s="14" t="s">
        <v>95</v>
      </c>
      <c r="D18" s="15">
        <v>45000</v>
      </c>
      <c r="E18" s="15">
        <v>15000</v>
      </c>
      <c r="F18" s="15">
        <f t="shared" si="0"/>
        <v>60000</v>
      </c>
      <c r="G18" s="15">
        <v>15000</v>
      </c>
      <c r="H18" s="15">
        <v>0</v>
      </c>
    </row>
    <row r="19" spans="1:8" ht="39">
      <c r="A19" s="11">
        <v>756</v>
      </c>
      <c r="B19" s="13"/>
      <c r="C19" s="14" t="s">
        <v>77</v>
      </c>
      <c r="D19" s="15">
        <v>4208168</v>
      </c>
      <c r="E19" s="15">
        <f>E20+E22</f>
        <v>10650</v>
      </c>
      <c r="F19" s="15">
        <f t="shared" si="0"/>
        <v>4218818</v>
      </c>
      <c r="G19" s="15">
        <f>E19</f>
        <v>10650</v>
      </c>
      <c r="H19" s="15">
        <v>0</v>
      </c>
    </row>
    <row r="20" spans="1:8" ht="54" customHeight="1">
      <c r="A20" s="11"/>
      <c r="B20" s="13">
        <v>75615</v>
      </c>
      <c r="C20" s="14" t="s">
        <v>78</v>
      </c>
      <c r="D20" s="15">
        <v>881900</v>
      </c>
      <c r="E20" s="15">
        <f>E21</f>
        <v>650</v>
      </c>
      <c r="F20" s="15">
        <f t="shared" si="0"/>
        <v>882550</v>
      </c>
      <c r="G20" s="15">
        <f>E20</f>
        <v>650</v>
      </c>
      <c r="H20" s="15">
        <v>0</v>
      </c>
    </row>
    <row r="21" spans="1:8" ht="18.75" customHeight="1">
      <c r="A21" s="11"/>
      <c r="B21" s="13" t="s">
        <v>71</v>
      </c>
      <c r="C21" s="14" t="s">
        <v>85</v>
      </c>
      <c r="D21" s="15">
        <v>9200</v>
      </c>
      <c r="E21" s="15">
        <v>650</v>
      </c>
      <c r="F21" s="15">
        <f t="shared" si="0"/>
        <v>9850</v>
      </c>
      <c r="G21" s="15">
        <v>650</v>
      </c>
      <c r="H21" s="15">
        <v>0</v>
      </c>
    </row>
    <row r="22" spans="1:8" ht="46.5" customHeight="1">
      <c r="A22" s="11"/>
      <c r="B22" s="13" t="s">
        <v>69</v>
      </c>
      <c r="C22" s="14" t="s">
        <v>79</v>
      </c>
      <c r="D22" s="15">
        <v>1520000</v>
      </c>
      <c r="E22" s="15">
        <f>E23</f>
        <v>10000</v>
      </c>
      <c r="F22" s="15">
        <f t="shared" si="0"/>
        <v>1530000</v>
      </c>
      <c r="G22" s="15">
        <f>E22</f>
        <v>10000</v>
      </c>
      <c r="H22" s="15">
        <v>0</v>
      </c>
    </row>
    <row r="23" spans="1:8" ht="18.75" customHeight="1">
      <c r="A23" s="107"/>
      <c r="B23" s="108" t="s">
        <v>70</v>
      </c>
      <c r="C23" s="109" t="s">
        <v>86</v>
      </c>
      <c r="D23" s="15">
        <v>17000</v>
      </c>
      <c r="E23" s="15">
        <v>10000</v>
      </c>
      <c r="F23" s="15">
        <f t="shared" ref="F23:F34" si="1">D23+E23</f>
        <v>27000</v>
      </c>
      <c r="G23" s="15">
        <v>10000</v>
      </c>
      <c r="H23" s="15">
        <v>0</v>
      </c>
    </row>
    <row r="24" spans="1:8" s="110" customFormat="1" ht="18.75" customHeight="1">
      <c r="A24" s="107">
        <v>801</v>
      </c>
      <c r="B24" s="108"/>
      <c r="C24" s="109" t="s">
        <v>101</v>
      </c>
      <c r="D24" s="15">
        <v>2788096.5</v>
      </c>
      <c r="E24" s="15">
        <f>E25</f>
        <v>3102</v>
      </c>
      <c r="F24" s="15">
        <f t="shared" si="1"/>
        <v>2791198.5</v>
      </c>
      <c r="G24" s="15">
        <f t="shared" ref="G24:G33" si="2">E24</f>
        <v>3102</v>
      </c>
      <c r="H24" s="15">
        <v>0</v>
      </c>
    </row>
    <row r="25" spans="1:8" ht="18.75" customHeight="1">
      <c r="A25" s="11"/>
      <c r="B25" s="13" t="s">
        <v>89</v>
      </c>
      <c r="C25" s="14" t="s">
        <v>90</v>
      </c>
      <c r="D25" s="106">
        <v>2565696.15</v>
      </c>
      <c r="E25" s="106">
        <f>E26</f>
        <v>3102</v>
      </c>
      <c r="F25" s="106">
        <f t="shared" si="1"/>
        <v>2568798.15</v>
      </c>
      <c r="G25" s="106">
        <f t="shared" si="2"/>
        <v>3102</v>
      </c>
      <c r="H25" s="106">
        <v>0</v>
      </c>
    </row>
    <row r="26" spans="1:8" ht="51.75" customHeight="1">
      <c r="A26" s="11"/>
      <c r="B26" s="13" t="s">
        <v>67</v>
      </c>
      <c r="C26" s="14" t="s">
        <v>93</v>
      </c>
      <c r="D26" s="15">
        <v>2000</v>
      </c>
      <c r="E26" s="15">
        <v>3102</v>
      </c>
      <c r="F26" s="15">
        <f t="shared" si="1"/>
        <v>5102</v>
      </c>
      <c r="G26" s="15">
        <f t="shared" si="2"/>
        <v>3102</v>
      </c>
      <c r="H26" s="15">
        <v>0</v>
      </c>
    </row>
    <row r="27" spans="1:8" ht="51.75" customHeight="1">
      <c r="A27" s="105"/>
      <c r="B27" s="13" t="s">
        <v>237</v>
      </c>
      <c r="C27" s="14" t="s">
        <v>238</v>
      </c>
      <c r="D27" s="15">
        <v>0</v>
      </c>
      <c r="E27" s="15">
        <v>2499846.15</v>
      </c>
      <c r="F27" s="15">
        <f>D27+E27</f>
        <v>2499846.15</v>
      </c>
      <c r="G27" s="15">
        <v>0</v>
      </c>
      <c r="H27" s="15">
        <f>E27</f>
        <v>2499846.15</v>
      </c>
    </row>
    <row r="28" spans="1:8" ht="51.75" customHeight="1">
      <c r="A28" s="105"/>
      <c r="B28" s="13" t="s">
        <v>236</v>
      </c>
      <c r="C28" s="14" t="s">
        <v>239</v>
      </c>
      <c r="D28" s="15">
        <v>2499846.15</v>
      </c>
      <c r="E28" s="15">
        <v>-2499846.15</v>
      </c>
      <c r="F28" s="15">
        <f>D28+E28</f>
        <v>0</v>
      </c>
      <c r="G28" s="15">
        <v>0</v>
      </c>
      <c r="H28" s="15">
        <f>E28</f>
        <v>-2499846.15</v>
      </c>
    </row>
    <row r="29" spans="1:8" ht="18.75" customHeight="1">
      <c r="A29" s="11">
        <v>926</v>
      </c>
      <c r="B29" s="13"/>
      <c r="C29" s="14" t="s">
        <v>117</v>
      </c>
      <c r="D29" s="15">
        <v>30153</v>
      </c>
      <c r="E29" s="15">
        <f>E31</f>
        <v>4786</v>
      </c>
      <c r="F29" s="15">
        <f t="shared" si="1"/>
        <v>34939</v>
      </c>
      <c r="G29" s="15">
        <f t="shared" si="2"/>
        <v>4786</v>
      </c>
      <c r="H29" s="15">
        <v>0</v>
      </c>
    </row>
    <row r="30" spans="1:8" ht="42" customHeight="1">
      <c r="A30" s="26"/>
      <c r="B30" s="13"/>
      <c r="C30" s="14" t="s">
        <v>64</v>
      </c>
      <c r="D30" s="15">
        <v>29340</v>
      </c>
      <c r="E30" s="15">
        <v>4786</v>
      </c>
      <c r="F30" s="15">
        <f>D30+E30</f>
        <v>34126</v>
      </c>
      <c r="G30" s="15">
        <f>E30</f>
        <v>4786</v>
      </c>
      <c r="H30" s="15">
        <v>0</v>
      </c>
    </row>
    <row r="31" spans="1:8" ht="18.75" customHeight="1">
      <c r="A31" s="11"/>
      <c r="B31" s="13" t="s">
        <v>81</v>
      </c>
      <c r="C31" s="14" t="s">
        <v>118</v>
      </c>
      <c r="D31" s="15">
        <v>29340</v>
      </c>
      <c r="E31" s="15">
        <f>E32+E33</f>
        <v>4786</v>
      </c>
      <c r="F31" s="15">
        <f t="shared" si="1"/>
        <v>34126</v>
      </c>
      <c r="G31" s="15">
        <f t="shared" si="2"/>
        <v>4786</v>
      </c>
      <c r="H31" s="15">
        <v>0</v>
      </c>
    </row>
    <row r="32" spans="1:8" ht="66" customHeight="1">
      <c r="A32" s="11"/>
      <c r="B32" s="13" t="s">
        <v>82</v>
      </c>
      <c r="C32" s="14" t="s">
        <v>84</v>
      </c>
      <c r="D32" s="15">
        <v>24939</v>
      </c>
      <c r="E32" s="15">
        <v>4068.1</v>
      </c>
      <c r="F32" s="15">
        <f t="shared" si="1"/>
        <v>29007.1</v>
      </c>
      <c r="G32" s="15">
        <f t="shared" si="2"/>
        <v>4068.1</v>
      </c>
      <c r="H32" s="15">
        <v>0</v>
      </c>
    </row>
    <row r="33" spans="1:8" ht="62.25" customHeight="1">
      <c r="A33" s="11"/>
      <c r="B33" s="13" t="s">
        <v>83</v>
      </c>
      <c r="C33" s="14" t="s">
        <v>84</v>
      </c>
      <c r="D33" s="15">
        <v>4401</v>
      </c>
      <c r="E33" s="15">
        <v>717.9</v>
      </c>
      <c r="F33" s="15">
        <f t="shared" si="1"/>
        <v>5118.8999999999996</v>
      </c>
      <c r="G33" s="15">
        <f t="shared" si="2"/>
        <v>717.9</v>
      </c>
      <c r="H33" s="15">
        <v>0</v>
      </c>
    </row>
    <row r="34" spans="1:8">
      <c r="A34" s="16"/>
      <c r="B34" s="22"/>
      <c r="C34" s="17" t="s">
        <v>5</v>
      </c>
      <c r="D34" s="2">
        <v>24552348.829999998</v>
      </c>
      <c r="E34" s="2">
        <v>44195</v>
      </c>
      <c r="F34" s="2">
        <f t="shared" si="1"/>
        <v>24596543.829999998</v>
      </c>
      <c r="G34" s="2">
        <f>21255353.68+35703</f>
        <v>21291056.68</v>
      </c>
      <c r="H34" s="2">
        <f>3296995.15+8492</f>
        <v>3305487.15</v>
      </c>
    </row>
    <row r="35" spans="1:8" ht="48" customHeight="1">
      <c r="A35" s="18"/>
      <c r="B35" s="18"/>
      <c r="C35" s="3" t="s">
        <v>64</v>
      </c>
      <c r="D35" s="19">
        <v>2881836.5</v>
      </c>
      <c r="E35" s="19">
        <v>4786</v>
      </c>
      <c r="F35" s="19">
        <f>D35+E35</f>
        <v>2886622.5</v>
      </c>
      <c r="G35" s="19">
        <f>381990.35+4786</f>
        <v>386776.35</v>
      </c>
      <c r="H35" s="20">
        <v>2499846.15</v>
      </c>
    </row>
    <row r="36" spans="1:8">
      <c r="D36" s="21"/>
      <c r="E36" s="21"/>
      <c r="F36" s="21"/>
      <c r="G36" s="21"/>
      <c r="H36" s="21"/>
    </row>
  </sheetData>
  <mergeCells count="11">
    <mergeCell ref="F1:H1"/>
    <mergeCell ref="F2:H2"/>
    <mergeCell ref="F3:H3"/>
    <mergeCell ref="F4:H4"/>
    <mergeCell ref="D5:F5"/>
    <mergeCell ref="A7:A9"/>
    <mergeCell ref="B7:B9"/>
    <mergeCell ref="C7:C9"/>
    <mergeCell ref="D7:H7"/>
    <mergeCell ref="D8:F8"/>
    <mergeCell ref="G8:H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E18" sqref="E18"/>
    </sheetView>
  </sheetViews>
  <sheetFormatPr defaultRowHeight="14.25"/>
  <cols>
    <col min="1" max="1" width="5" customWidth="1"/>
    <col min="2" max="2" width="6.25" customWidth="1"/>
  </cols>
  <sheetData>
    <row r="1" spans="1:9" s="1" customFormat="1"/>
    <row r="2" spans="1:9" s="1" customFormat="1">
      <c r="H2" s="150" t="s">
        <v>228</v>
      </c>
      <c r="I2" s="150"/>
    </row>
    <row r="3" spans="1:9" s="1" customFormat="1">
      <c r="H3" s="32"/>
      <c r="I3" s="32"/>
    </row>
    <row r="4" spans="1:9" s="1" customFormat="1">
      <c r="H4" s="32"/>
      <c r="I4" s="32"/>
    </row>
    <row r="6" spans="1:9" s="1" customFormat="1" ht="15">
      <c r="A6" s="144" t="s">
        <v>127</v>
      </c>
      <c r="B6" s="144"/>
      <c r="C6" s="144"/>
      <c r="D6" s="144"/>
      <c r="E6" s="144"/>
      <c r="F6" s="144"/>
      <c r="G6" s="144"/>
      <c r="H6" s="144"/>
      <c r="I6" s="144"/>
    </row>
    <row r="7" spans="1:9" s="1" customFormat="1" ht="15">
      <c r="A7" s="33"/>
      <c r="B7" s="33"/>
      <c r="C7" s="33"/>
      <c r="D7" s="33"/>
      <c r="E7" s="33"/>
      <c r="F7" s="33"/>
      <c r="G7" s="33"/>
      <c r="H7" s="33"/>
      <c r="I7" s="33"/>
    </row>
    <row r="9" spans="1:9" s="103" customFormat="1" ht="15">
      <c r="A9" s="16" t="s">
        <v>121</v>
      </c>
      <c r="B9" s="16" t="s">
        <v>1</v>
      </c>
      <c r="C9" s="16" t="s">
        <v>2</v>
      </c>
      <c r="D9" s="16" t="s">
        <v>122</v>
      </c>
      <c r="E9" s="16"/>
      <c r="F9" s="16" t="s">
        <v>123</v>
      </c>
      <c r="G9" s="16" t="s">
        <v>8</v>
      </c>
      <c r="H9" s="16" t="s">
        <v>124</v>
      </c>
      <c r="I9" s="16"/>
    </row>
    <row r="10" spans="1:9">
      <c r="A10" s="6">
        <v>1</v>
      </c>
      <c r="B10" s="6">
        <v>921</v>
      </c>
      <c r="C10" s="6">
        <v>92109</v>
      </c>
      <c r="D10" s="151" t="s">
        <v>125</v>
      </c>
      <c r="E10" s="152"/>
      <c r="F10" s="36">
        <v>270000</v>
      </c>
      <c r="G10" s="36">
        <v>-47000</v>
      </c>
      <c r="H10" s="153">
        <f>F10+G10</f>
        <v>223000</v>
      </c>
      <c r="I10" s="152"/>
    </row>
    <row r="11" spans="1:9">
      <c r="A11" s="6"/>
      <c r="B11" s="6"/>
      <c r="C11" s="6">
        <v>92116</v>
      </c>
      <c r="D11" s="151" t="s">
        <v>126</v>
      </c>
      <c r="E11" s="152"/>
      <c r="F11" s="36">
        <v>170000</v>
      </c>
      <c r="G11" s="6">
        <v>-5000</v>
      </c>
      <c r="H11" s="153">
        <f>F11+G11</f>
        <v>165000</v>
      </c>
      <c r="I11" s="152"/>
    </row>
    <row r="12" spans="1:9">
      <c r="A12" s="147" t="s">
        <v>5</v>
      </c>
      <c r="B12" s="148"/>
      <c r="C12" s="148"/>
      <c r="D12" s="148"/>
      <c r="E12" s="149"/>
      <c r="F12" s="102">
        <f>F10+F11</f>
        <v>440000</v>
      </c>
      <c r="G12" s="102">
        <f>G10+G11</f>
        <v>-52000</v>
      </c>
      <c r="H12" s="145">
        <f>H10+H11</f>
        <v>388000</v>
      </c>
      <c r="I12" s="146"/>
    </row>
  </sheetData>
  <mergeCells count="8">
    <mergeCell ref="H12:I12"/>
    <mergeCell ref="A12:E12"/>
    <mergeCell ref="A6:I6"/>
    <mergeCell ref="H2:I2"/>
    <mergeCell ref="D10:E10"/>
    <mergeCell ref="D11:E11"/>
    <mergeCell ref="H10:I10"/>
    <mergeCell ref="H11:I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J9"/>
  <sheetViews>
    <sheetView workbookViewId="0">
      <selection activeCell="H17" sqref="H17"/>
    </sheetView>
  </sheetViews>
  <sheetFormatPr defaultRowHeight="14.25"/>
  <cols>
    <col min="1" max="1" width="2.5" style="1" customWidth="1"/>
    <col min="2" max="2" width="3.375" style="1" customWidth="1"/>
    <col min="3" max="3" width="4.375" style="1" customWidth="1"/>
    <col min="4" max="4" width="5.75" style="1" customWidth="1"/>
    <col min="5" max="16384" width="9" style="1"/>
  </cols>
  <sheetData>
    <row r="1" spans="2:10">
      <c r="I1" s="150" t="s">
        <v>229</v>
      </c>
      <c r="J1" s="150"/>
    </row>
    <row r="2" spans="2:10">
      <c r="I2" s="104"/>
      <c r="J2" s="104"/>
    </row>
    <row r="4" spans="2:10">
      <c r="B4" s="154" t="s">
        <v>128</v>
      </c>
      <c r="C4" s="154"/>
      <c r="D4" s="154"/>
      <c r="E4" s="154"/>
      <c r="F4" s="154"/>
      <c r="G4" s="154"/>
      <c r="H4" s="154"/>
      <c r="I4" s="154"/>
      <c r="J4" s="154"/>
    </row>
    <row r="6" spans="2:10">
      <c r="B6" s="16" t="s">
        <v>121</v>
      </c>
      <c r="C6" s="16" t="s">
        <v>1</v>
      </c>
      <c r="D6" s="16" t="s">
        <v>2</v>
      </c>
      <c r="E6" s="16" t="s">
        <v>122</v>
      </c>
      <c r="F6" s="16"/>
      <c r="G6" s="16" t="s">
        <v>123</v>
      </c>
      <c r="H6" s="16" t="s">
        <v>8</v>
      </c>
      <c r="I6" s="16" t="s">
        <v>124</v>
      </c>
      <c r="J6" s="16"/>
    </row>
    <row r="7" spans="2:10" ht="49.5" customHeight="1">
      <c r="B7" s="6">
        <v>1</v>
      </c>
      <c r="C7" s="6">
        <v>150</v>
      </c>
      <c r="D7" s="6">
        <v>15011</v>
      </c>
      <c r="E7" s="151" t="s">
        <v>129</v>
      </c>
      <c r="F7" s="152"/>
      <c r="G7" s="36">
        <v>13440</v>
      </c>
      <c r="H7" s="36">
        <v>-7700</v>
      </c>
      <c r="I7" s="153">
        <f>G7+H7</f>
        <v>5740</v>
      </c>
      <c r="J7" s="152"/>
    </row>
    <row r="8" spans="2:10" ht="48.75" customHeight="1">
      <c r="B8" s="6">
        <v>2</v>
      </c>
      <c r="C8" s="6">
        <v>750</v>
      </c>
      <c r="D8" s="6">
        <v>75095</v>
      </c>
      <c r="E8" s="151" t="s">
        <v>129</v>
      </c>
      <c r="F8" s="152"/>
      <c r="G8" s="36">
        <v>13643</v>
      </c>
      <c r="H8" s="6">
        <v>-10800</v>
      </c>
      <c r="I8" s="153">
        <f>G8+H8</f>
        <v>2843</v>
      </c>
      <c r="J8" s="152"/>
    </row>
    <row r="9" spans="2:10">
      <c r="B9" s="147" t="s">
        <v>5</v>
      </c>
      <c r="C9" s="148"/>
      <c r="D9" s="148"/>
      <c r="E9" s="148"/>
      <c r="F9" s="149"/>
      <c r="G9" s="102">
        <f>G7+G8</f>
        <v>27083</v>
      </c>
      <c r="H9" s="102">
        <f>H7+H8</f>
        <v>-18500</v>
      </c>
      <c r="I9" s="145">
        <f>I7+I8</f>
        <v>8583</v>
      </c>
      <c r="J9" s="146"/>
    </row>
  </sheetData>
  <mergeCells count="8">
    <mergeCell ref="I9:J9"/>
    <mergeCell ref="I1:J1"/>
    <mergeCell ref="B4:J4"/>
    <mergeCell ref="E7:F7"/>
    <mergeCell ref="I7:J7"/>
    <mergeCell ref="E8:F8"/>
    <mergeCell ref="I8:J8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2"/>
  <sheetViews>
    <sheetView topLeftCell="C22" workbookViewId="0">
      <selection activeCell="G35" sqref="G35"/>
    </sheetView>
  </sheetViews>
  <sheetFormatPr defaultRowHeight="12.75"/>
  <cols>
    <col min="1" max="1" width="3.375" style="24" customWidth="1"/>
    <col min="2" max="2" width="5.625" style="24" customWidth="1"/>
    <col min="3" max="3" width="9" style="24"/>
    <col min="4" max="4" width="22.375" style="24" customWidth="1"/>
    <col min="5" max="6" width="11.375" style="24" bestFit="1" customWidth="1"/>
    <col min="7" max="7" width="9.75" style="24" customWidth="1"/>
    <col min="8" max="8" width="9" style="24"/>
    <col min="9" max="9" width="9.875" style="24" customWidth="1"/>
    <col min="10" max="10" width="9.75" style="24" customWidth="1"/>
    <col min="11" max="16384" width="9" style="24"/>
  </cols>
  <sheetData>
    <row r="1" spans="1:12">
      <c r="G1" s="37"/>
      <c r="H1" s="172" t="s">
        <v>192</v>
      </c>
      <c r="I1" s="172"/>
      <c r="J1" s="172"/>
      <c r="K1" s="172"/>
      <c r="L1" s="172"/>
    </row>
    <row r="2" spans="1:12">
      <c r="G2" s="37"/>
      <c r="H2" s="29"/>
      <c r="I2" s="29"/>
      <c r="J2" s="173"/>
      <c r="K2" s="173"/>
      <c r="L2" s="173"/>
    </row>
    <row r="3" spans="1:12">
      <c r="G3" s="37"/>
      <c r="H3" s="173"/>
      <c r="I3" s="173"/>
      <c r="J3" s="173"/>
      <c r="K3" s="173"/>
      <c r="L3" s="173"/>
    </row>
    <row r="4" spans="1:12">
      <c r="G4" s="173"/>
      <c r="H4" s="173"/>
      <c r="I4" s="173"/>
      <c r="J4" s="173"/>
      <c r="K4" s="173"/>
      <c r="L4" s="173"/>
    </row>
    <row r="5" spans="1:12">
      <c r="J5" s="174"/>
      <c r="K5" s="174"/>
    </row>
    <row r="6" spans="1:12" ht="14.25">
      <c r="A6" s="171" t="s">
        <v>130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1:12" ht="18.75">
      <c r="A7" s="39"/>
      <c r="B7" s="39"/>
      <c r="C7" s="39"/>
      <c r="D7" s="40"/>
      <c r="E7" s="39"/>
      <c r="F7" s="39"/>
      <c r="G7" s="39"/>
      <c r="H7" s="39"/>
      <c r="I7" s="39"/>
      <c r="J7" s="41"/>
      <c r="K7" s="39"/>
      <c r="L7" s="42"/>
    </row>
    <row r="8" spans="1:12">
      <c r="A8" s="168" t="s">
        <v>121</v>
      </c>
      <c r="B8" s="168" t="s">
        <v>1</v>
      </c>
      <c r="C8" s="168" t="s">
        <v>131</v>
      </c>
      <c r="D8" s="162" t="s">
        <v>132</v>
      </c>
      <c r="E8" s="162" t="s">
        <v>133</v>
      </c>
      <c r="F8" s="165" t="s">
        <v>134</v>
      </c>
      <c r="G8" s="166"/>
      <c r="H8" s="166"/>
      <c r="I8" s="166"/>
      <c r="J8" s="166"/>
      <c r="K8" s="167"/>
      <c r="L8" s="159" t="s">
        <v>135</v>
      </c>
    </row>
    <row r="9" spans="1:12">
      <c r="A9" s="169"/>
      <c r="B9" s="169"/>
      <c r="C9" s="169"/>
      <c r="D9" s="163"/>
      <c r="E9" s="163"/>
      <c r="F9" s="162" t="s">
        <v>136</v>
      </c>
      <c r="G9" s="165" t="s">
        <v>137</v>
      </c>
      <c r="H9" s="166"/>
      <c r="I9" s="166"/>
      <c r="J9" s="166"/>
      <c r="K9" s="167"/>
      <c r="L9" s="160"/>
    </row>
    <row r="10" spans="1:12" ht="52.5" customHeight="1">
      <c r="A10" s="169"/>
      <c r="B10" s="169"/>
      <c r="C10" s="169"/>
      <c r="D10" s="163"/>
      <c r="E10" s="163"/>
      <c r="F10" s="163"/>
      <c r="G10" s="162" t="s">
        <v>138</v>
      </c>
      <c r="H10" s="162" t="s">
        <v>139</v>
      </c>
      <c r="I10" s="162" t="s">
        <v>140</v>
      </c>
      <c r="J10" s="162" t="s">
        <v>141</v>
      </c>
      <c r="K10" s="162" t="s">
        <v>142</v>
      </c>
      <c r="L10" s="160"/>
    </row>
    <row r="11" spans="1:12">
      <c r="A11" s="169"/>
      <c r="B11" s="169"/>
      <c r="C11" s="169"/>
      <c r="D11" s="163"/>
      <c r="E11" s="163"/>
      <c r="F11" s="163"/>
      <c r="G11" s="163"/>
      <c r="H11" s="163"/>
      <c r="I11" s="163"/>
      <c r="J11" s="163"/>
      <c r="K11" s="163"/>
      <c r="L11" s="160"/>
    </row>
    <row r="12" spans="1:12" ht="21.75" customHeight="1">
      <c r="A12" s="170"/>
      <c r="B12" s="170"/>
      <c r="C12" s="170"/>
      <c r="D12" s="164"/>
      <c r="E12" s="164"/>
      <c r="F12" s="164"/>
      <c r="G12" s="164"/>
      <c r="H12" s="164"/>
      <c r="I12" s="164"/>
      <c r="J12" s="164"/>
      <c r="K12" s="164"/>
      <c r="L12" s="161"/>
    </row>
    <row r="13" spans="1:12" ht="15.75" customHeight="1">
      <c r="A13" s="43">
        <v>1</v>
      </c>
      <c r="B13" s="43">
        <v>2</v>
      </c>
      <c r="C13" s="43">
        <v>3</v>
      </c>
      <c r="D13" s="44">
        <v>5</v>
      </c>
      <c r="E13" s="43">
        <v>6</v>
      </c>
      <c r="F13" s="43">
        <v>7</v>
      </c>
      <c r="G13" s="43">
        <v>8</v>
      </c>
      <c r="H13" s="43">
        <v>9</v>
      </c>
      <c r="I13" s="43"/>
      <c r="J13" s="43">
        <v>10</v>
      </c>
      <c r="K13" s="43">
        <v>11</v>
      </c>
      <c r="L13" s="45">
        <v>12</v>
      </c>
    </row>
    <row r="14" spans="1:12" ht="42">
      <c r="A14" s="30" t="s">
        <v>143</v>
      </c>
      <c r="B14" s="46" t="s">
        <v>65</v>
      </c>
      <c r="C14" s="46" t="s">
        <v>66</v>
      </c>
      <c r="D14" s="47" t="s">
        <v>144</v>
      </c>
      <c r="E14" s="48">
        <f>F14</f>
        <v>83650</v>
      </c>
      <c r="F14" s="49">
        <f>68650+15000</f>
        <v>83650</v>
      </c>
      <c r="G14" s="49">
        <f>68650+15000</f>
        <v>83650</v>
      </c>
      <c r="H14" s="49">
        <v>0</v>
      </c>
      <c r="I14" s="50" t="s">
        <v>145</v>
      </c>
      <c r="J14" s="50" t="s">
        <v>145</v>
      </c>
      <c r="K14" s="49"/>
      <c r="L14" s="51" t="s">
        <v>146</v>
      </c>
    </row>
    <row r="15" spans="1:12" ht="33.75">
      <c r="A15" s="30" t="s">
        <v>147</v>
      </c>
      <c r="B15" s="46" t="s">
        <v>108</v>
      </c>
      <c r="C15" s="46" t="s">
        <v>109</v>
      </c>
      <c r="D15" s="47" t="s">
        <v>148</v>
      </c>
      <c r="E15" s="48">
        <v>13284</v>
      </c>
      <c r="F15" s="49">
        <v>13284</v>
      </c>
      <c r="G15" s="49">
        <v>13284</v>
      </c>
      <c r="H15" s="49">
        <v>0</v>
      </c>
      <c r="I15" s="50" t="s">
        <v>149</v>
      </c>
      <c r="J15" s="50" t="s">
        <v>150</v>
      </c>
      <c r="K15" s="49"/>
      <c r="L15" s="51" t="s">
        <v>146</v>
      </c>
    </row>
    <row r="16" spans="1:12" ht="83.25" customHeight="1">
      <c r="A16" s="30" t="s">
        <v>151</v>
      </c>
      <c r="B16" s="30">
        <v>600</v>
      </c>
      <c r="C16" s="30">
        <v>60016</v>
      </c>
      <c r="D16" s="47" t="s">
        <v>152</v>
      </c>
      <c r="E16" s="49">
        <f>F16</f>
        <v>700000</v>
      </c>
      <c r="F16" s="49">
        <f>G16+350000</f>
        <v>700000</v>
      </c>
      <c r="G16" s="49">
        <f>350000</f>
        <v>350000</v>
      </c>
      <c r="H16" s="49">
        <v>0</v>
      </c>
      <c r="I16" s="52" t="s">
        <v>153</v>
      </c>
      <c r="J16" s="52" t="s">
        <v>154</v>
      </c>
      <c r="K16" s="49"/>
      <c r="L16" s="51" t="s">
        <v>146</v>
      </c>
    </row>
    <row r="17" spans="1:12" ht="83.25" customHeight="1">
      <c r="A17" s="30" t="s">
        <v>155</v>
      </c>
      <c r="B17" s="30">
        <v>600</v>
      </c>
      <c r="C17" s="30">
        <v>60016</v>
      </c>
      <c r="D17" s="47" t="s">
        <v>156</v>
      </c>
      <c r="E17" s="49">
        <f>F17</f>
        <v>61812</v>
      </c>
      <c r="F17" s="49">
        <f>G17</f>
        <v>61812</v>
      </c>
      <c r="G17" s="49">
        <f>68512-5000-1700</f>
        <v>61812</v>
      </c>
      <c r="H17" s="49">
        <v>0</v>
      </c>
      <c r="I17" s="52" t="s">
        <v>153</v>
      </c>
      <c r="J17" s="52" t="s">
        <v>153</v>
      </c>
      <c r="K17" s="49"/>
      <c r="L17" s="51" t="s">
        <v>146</v>
      </c>
    </row>
    <row r="18" spans="1:12" ht="83.25" customHeight="1">
      <c r="A18" s="30">
        <v>5</v>
      </c>
      <c r="B18" s="30">
        <v>700</v>
      </c>
      <c r="C18" s="30">
        <v>70005</v>
      </c>
      <c r="D18" s="47" t="s">
        <v>157</v>
      </c>
      <c r="E18" s="49">
        <v>4426</v>
      </c>
      <c r="F18" s="49">
        <v>4426</v>
      </c>
      <c r="G18" s="49">
        <v>4426</v>
      </c>
      <c r="H18" s="49">
        <v>0</v>
      </c>
      <c r="I18" s="52" t="s">
        <v>153</v>
      </c>
      <c r="J18" s="52" t="s">
        <v>153</v>
      </c>
      <c r="K18" s="49"/>
      <c r="L18" s="51" t="s">
        <v>146</v>
      </c>
    </row>
    <row r="19" spans="1:12" ht="33.75">
      <c r="A19" s="30">
        <v>6</v>
      </c>
      <c r="B19" s="30">
        <v>801</v>
      </c>
      <c r="C19" s="30">
        <v>80113</v>
      </c>
      <c r="D19" s="47" t="s">
        <v>158</v>
      </c>
      <c r="E19" s="49">
        <f>F19</f>
        <v>30000</v>
      </c>
      <c r="F19" s="49">
        <f>G19</f>
        <v>30000</v>
      </c>
      <c r="G19" s="49">
        <v>30000</v>
      </c>
      <c r="H19" s="49">
        <v>0</v>
      </c>
      <c r="I19" s="50" t="s">
        <v>145</v>
      </c>
      <c r="J19" s="50" t="s">
        <v>145</v>
      </c>
      <c r="K19" s="49"/>
      <c r="L19" s="51" t="s">
        <v>146</v>
      </c>
    </row>
    <row r="20" spans="1:12" ht="33.75">
      <c r="A20" s="30">
        <v>7</v>
      </c>
      <c r="B20" s="30">
        <v>750</v>
      </c>
      <c r="C20" s="30">
        <v>75023</v>
      </c>
      <c r="D20" s="47" t="s">
        <v>159</v>
      </c>
      <c r="E20" s="49">
        <v>19705</v>
      </c>
      <c r="F20" s="49">
        <v>19705</v>
      </c>
      <c r="G20" s="49">
        <v>19705</v>
      </c>
      <c r="H20" s="49">
        <v>0</v>
      </c>
      <c r="I20" s="50" t="s">
        <v>145</v>
      </c>
      <c r="J20" s="50" t="s">
        <v>145</v>
      </c>
      <c r="K20" s="49"/>
      <c r="L20" s="51" t="s">
        <v>160</v>
      </c>
    </row>
    <row r="21" spans="1:12" ht="33.75">
      <c r="A21" s="30">
        <v>8</v>
      </c>
      <c r="B21" s="30">
        <v>754</v>
      </c>
      <c r="C21" s="30">
        <v>75412</v>
      </c>
      <c r="D21" s="47" t="s">
        <v>161</v>
      </c>
      <c r="E21" s="49">
        <f>30000+30000</f>
        <v>60000</v>
      </c>
      <c r="F21" s="49">
        <f>30000+30000</f>
        <v>60000</v>
      </c>
      <c r="G21" s="49">
        <v>0</v>
      </c>
      <c r="H21" s="49">
        <v>0</v>
      </c>
      <c r="I21" s="50" t="s">
        <v>162</v>
      </c>
      <c r="J21" s="50" t="s">
        <v>145</v>
      </c>
      <c r="K21" s="49"/>
      <c r="L21" s="51" t="s">
        <v>146</v>
      </c>
    </row>
    <row r="22" spans="1:12" ht="33.75">
      <c r="A22" s="30">
        <v>9</v>
      </c>
      <c r="B22" s="30">
        <v>754</v>
      </c>
      <c r="C22" s="30">
        <v>75412</v>
      </c>
      <c r="D22" s="47" t="s">
        <v>163</v>
      </c>
      <c r="E22" s="49">
        <v>5000</v>
      </c>
      <c r="F22" s="49">
        <v>5000</v>
      </c>
      <c r="G22" s="49">
        <v>0</v>
      </c>
      <c r="H22" s="49">
        <v>0</v>
      </c>
      <c r="I22" s="50" t="s">
        <v>164</v>
      </c>
      <c r="J22" s="50" t="s">
        <v>145</v>
      </c>
      <c r="K22" s="49"/>
      <c r="L22" s="51" t="s">
        <v>146</v>
      </c>
    </row>
    <row r="23" spans="1:12" ht="33.75">
      <c r="A23" s="30">
        <v>10</v>
      </c>
      <c r="B23" s="30">
        <v>754</v>
      </c>
      <c r="C23" s="30">
        <v>75412</v>
      </c>
      <c r="D23" s="47" t="s">
        <v>165</v>
      </c>
      <c r="E23" s="49">
        <v>4432</v>
      </c>
      <c r="F23" s="49">
        <v>4432</v>
      </c>
      <c r="G23" s="49">
        <v>4432</v>
      </c>
      <c r="H23" s="49">
        <v>0</v>
      </c>
      <c r="I23" s="50" t="s">
        <v>145</v>
      </c>
      <c r="J23" s="50" t="s">
        <v>145</v>
      </c>
      <c r="K23" s="49"/>
      <c r="L23" s="51" t="s">
        <v>146</v>
      </c>
    </row>
    <row r="24" spans="1:12" ht="33.75">
      <c r="A24" s="30">
        <v>11</v>
      </c>
      <c r="B24" s="30">
        <v>754</v>
      </c>
      <c r="C24" s="30">
        <v>75412</v>
      </c>
      <c r="D24" s="47" t="s">
        <v>166</v>
      </c>
      <c r="E24" s="49">
        <v>14365</v>
      </c>
      <c r="F24" s="49">
        <v>14365</v>
      </c>
      <c r="G24" s="49">
        <v>14365</v>
      </c>
      <c r="H24" s="49">
        <v>0</v>
      </c>
      <c r="I24" s="50" t="s">
        <v>145</v>
      </c>
      <c r="J24" s="50" t="s">
        <v>145</v>
      </c>
      <c r="K24" s="49"/>
      <c r="L24" s="51" t="s">
        <v>146</v>
      </c>
    </row>
    <row r="25" spans="1:12" ht="33.75">
      <c r="A25" s="30">
        <v>12</v>
      </c>
      <c r="B25" s="30">
        <v>754</v>
      </c>
      <c r="C25" s="30">
        <v>75412</v>
      </c>
      <c r="D25" s="47" t="s">
        <v>167</v>
      </c>
      <c r="E25" s="49">
        <v>23335</v>
      </c>
      <c r="F25" s="49">
        <v>23335</v>
      </c>
      <c r="G25" s="49">
        <v>23335</v>
      </c>
      <c r="H25" s="49">
        <v>0</v>
      </c>
      <c r="I25" s="50" t="s">
        <v>145</v>
      </c>
      <c r="J25" s="50" t="s">
        <v>145</v>
      </c>
      <c r="K25" s="49"/>
      <c r="L25" s="51" t="s">
        <v>146</v>
      </c>
    </row>
    <row r="26" spans="1:12" ht="56.25" customHeight="1">
      <c r="A26" s="30">
        <v>13</v>
      </c>
      <c r="B26" s="30">
        <v>801</v>
      </c>
      <c r="C26" s="30">
        <v>80101</v>
      </c>
      <c r="D26" s="47" t="s">
        <v>168</v>
      </c>
      <c r="E26" s="53">
        <f t="shared" ref="E26:E32" si="0">F26</f>
        <v>154233.22</v>
      </c>
      <c r="F26" s="53">
        <f>G26+63850</f>
        <v>154233.22</v>
      </c>
      <c r="G26" s="53">
        <f>57700+29075+3608.22</f>
        <v>90383.22</v>
      </c>
      <c r="H26" s="49">
        <v>0</v>
      </c>
      <c r="I26" s="52" t="s">
        <v>169</v>
      </c>
      <c r="J26" s="52" t="s">
        <v>170</v>
      </c>
      <c r="K26" s="49"/>
      <c r="L26" s="51" t="s">
        <v>146</v>
      </c>
    </row>
    <row r="27" spans="1:12" ht="56.25" customHeight="1">
      <c r="A27" s="30">
        <v>14</v>
      </c>
      <c r="B27" s="30">
        <v>801</v>
      </c>
      <c r="C27" s="30">
        <v>80101</v>
      </c>
      <c r="D27" s="47" t="s">
        <v>171</v>
      </c>
      <c r="E27" s="53">
        <v>10000</v>
      </c>
      <c r="F27" s="53">
        <v>10000</v>
      </c>
      <c r="G27" s="53">
        <v>10000</v>
      </c>
      <c r="H27" s="49">
        <v>0</v>
      </c>
      <c r="I27" s="52" t="s">
        <v>170</v>
      </c>
      <c r="J27" s="52" t="s">
        <v>170</v>
      </c>
      <c r="K27" s="49"/>
      <c r="L27" s="51" t="s">
        <v>146</v>
      </c>
    </row>
    <row r="28" spans="1:12" ht="56.25" customHeight="1">
      <c r="A28" s="30">
        <v>15</v>
      </c>
      <c r="B28" s="30">
        <v>900</v>
      </c>
      <c r="C28" s="30">
        <v>90004</v>
      </c>
      <c r="D28" s="47" t="s">
        <v>172</v>
      </c>
      <c r="E28" s="53">
        <v>49410</v>
      </c>
      <c r="F28" s="53">
        <v>49410</v>
      </c>
      <c r="G28" s="53">
        <v>49410</v>
      </c>
      <c r="H28" s="49">
        <v>0</v>
      </c>
      <c r="I28" s="52" t="s">
        <v>170</v>
      </c>
      <c r="J28" s="52" t="s">
        <v>170</v>
      </c>
      <c r="K28" s="49"/>
      <c r="L28" s="51" t="s">
        <v>146</v>
      </c>
    </row>
    <row r="29" spans="1:12" ht="33.75">
      <c r="A29" s="30">
        <v>16</v>
      </c>
      <c r="B29" s="30">
        <v>900</v>
      </c>
      <c r="C29" s="30">
        <v>90015</v>
      </c>
      <c r="D29" s="47" t="s">
        <v>173</v>
      </c>
      <c r="E29" s="49">
        <f t="shared" si="0"/>
        <v>15000</v>
      </c>
      <c r="F29" s="49">
        <v>15000</v>
      </c>
      <c r="G29" s="49">
        <v>15000</v>
      </c>
      <c r="H29" s="49">
        <v>0</v>
      </c>
      <c r="I29" s="50" t="s">
        <v>145</v>
      </c>
      <c r="J29" s="50" t="s">
        <v>145</v>
      </c>
      <c r="K29" s="49"/>
      <c r="L29" s="51" t="s">
        <v>146</v>
      </c>
    </row>
    <row r="30" spans="1:12" s="59" customFormat="1" ht="24.75">
      <c r="A30" s="54">
        <v>17</v>
      </c>
      <c r="B30" s="54">
        <v>900</v>
      </c>
      <c r="C30" s="54">
        <v>90015</v>
      </c>
      <c r="D30" s="55" t="s">
        <v>174</v>
      </c>
      <c r="E30" s="56">
        <f>F30</f>
        <v>238677</v>
      </c>
      <c r="F30" s="56">
        <f>G30</f>
        <v>238677</v>
      </c>
      <c r="G30" s="56">
        <f>50000+58677+20000+60000+50000</f>
        <v>238677</v>
      </c>
      <c r="H30" s="56">
        <v>0</v>
      </c>
      <c r="I30" s="57" t="s">
        <v>175</v>
      </c>
      <c r="J30" s="57" t="s">
        <v>175</v>
      </c>
      <c r="K30" s="56"/>
      <c r="L30" s="58" t="s">
        <v>146</v>
      </c>
    </row>
    <row r="31" spans="1:12" ht="33.75">
      <c r="A31" s="30">
        <v>18</v>
      </c>
      <c r="B31" s="30">
        <v>921</v>
      </c>
      <c r="C31" s="30">
        <v>92109</v>
      </c>
      <c r="D31" s="47" t="s">
        <v>176</v>
      </c>
      <c r="E31" s="49">
        <f t="shared" si="0"/>
        <v>10000</v>
      </c>
      <c r="F31" s="49">
        <v>10000</v>
      </c>
      <c r="G31" s="49">
        <f>10000-10000</f>
        <v>0</v>
      </c>
      <c r="H31" s="49">
        <v>0</v>
      </c>
      <c r="I31" s="50" t="s">
        <v>177</v>
      </c>
      <c r="J31" s="50" t="s">
        <v>178</v>
      </c>
      <c r="K31" s="49"/>
      <c r="L31" s="51" t="s">
        <v>146</v>
      </c>
    </row>
    <row r="32" spans="1:12" ht="33.75">
      <c r="A32" s="30">
        <v>19</v>
      </c>
      <c r="B32" s="30">
        <v>921</v>
      </c>
      <c r="C32" s="30">
        <v>92109</v>
      </c>
      <c r="D32" s="47" t="s">
        <v>179</v>
      </c>
      <c r="E32" s="49">
        <f t="shared" si="0"/>
        <v>16300</v>
      </c>
      <c r="F32" s="49">
        <f>15000+1300</f>
        <v>16300</v>
      </c>
      <c r="G32" s="49">
        <f>F32</f>
        <v>16300</v>
      </c>
      <c r="H32" s="49">
        <v>0</v>
      </c>
      <c r="I32" s="50" t="s">
        <v>145</v>
      </c>
      <c r="J32" s="50" t="s">
        <v>145</v>
      </c>
      <c r="K32" s="49"/>
      <c r="L32" s="51" t="s">
        <v>146</v>
      </c>
    </row>
    <row r="33" spans="1:12" ht="39" customHeight="1">
      <c r="A33" s="30">
        <v>20</v>
      </c>
      <c r="B33" s="30">
        <v>921</v>
      </c>
      <c r="C33" s="30">
        <v>92109</v>
      </c>
      <c r="D33" s="47" t="s">
        <v>180</v>
      </c>
      <c r="E33" s="49">
        <v>40830</v>
      </c>
      <c r="F33" s="49">
        <v>40830</v>
      </c>
      <c r="G33" s="49">
        <v>40830</v>
      </c>
      <c r="H33" s="49">
        <v>0</v>
      </c>
      <c r="I33" s="50" t="s">
        <v>181</v>
      </c>
      <c r="J33" s="50" t="s">
        <v>145</v>
      </c>
      <c r="K33" s="49"/>
      <c r="L33" s="51" t="s">
        <v>146</v>
      </c>
    </row>
    <row r="34" spans="1:12" ht="33.75">
      <c r="A34" s="30">
        <v>21</v>
      </c>
      <c r="B34" s="30">
        <v>921</v>
      </c>
      <c r="C34" s="30">
        <v>92116</v>
      </c>
      <c r="D34" s="47" t="s">
        <v>182</v>
      </c>
      <c r="E34" s="49">
        <f>10000</f>
        <v>10000</v>
      </c>
      <c r="F34" s="49">
        <f>E34-10000</f>
        <v>0</v>
      </c>
      <c r="G34" s="49">
        <f>10000-10000</f>
        <v>0</v>
      </c>
      <c r="H34" s="49">
        <v>0</v>
      </c>
      <c r="I34" s="50" t="s">
        <v>183</v>
      </c>
      <c r="J34" s="50" t="s">
        <v>184</v>
      </c>
      <c r="K34" s="49"/>
      <c r="L34" s="51" t="s">
        <v>146</v>
      </c>
    </row>
    <row r="35" spans="1:12">
      <c r="A35" s="155" t="s">
        <v>100</v>
      </c>
      <c r="B35" s="156"/>
      <c r="C35" s="156"/>
      <c r="D35" s="157"/>
      <c r="E35" s="60">
        <f>SUM(E14:E34)</f>
        <v>1564459.22</v>
      </c>
      <c r="F35" s="60">
        <f>SUM(F14:F34)</f>
        <v>1554459.22</v>
      </c>
      <c r="G35" s="31">
        <f>SUM(G14:G34)</f>
        <v>1065609.22</v>
      </c>
      <c r="H35" s="61">
        <f>SUM(H14:H34)</f>
        <v>0</v>
      </c>
      <c r="I35" s="61">
        <v>128850</v>
      </c>
      <c r="J35" s="62">
        <v>370000</v>
      </c>
      <c r="K35" s="63">
        <v>0</v>
      </c>
      <c r="L35" s="28" t="s">
        <v>185</v>
      </c>
    </row>
    <row r="36" spans="1:12">
      <c r="A36" s="25" t="s">
        <v>186</v>
      </c>
      <c r="B36" s="25"/>
      <c r="C36" s="25"/>
      <c r="D36" s="25"/>
      <c r="E36" s="25"/>
      <c r="F36" s="25"/>
      <c r="G36" s="25" t="s">
        <v>187</v>
      </c>
      <c r="H36" s="25"/>
      <c r="I36" s="25"/>
      <c r="J36" s="25"/>
      <c r="K36" s="25"/>
      <c r="L36" s="25"/>
    </row>
    <row r="37" spans="1:12">
      <c r="A37" s="25" t="s">
        <v>188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</row>
    <row r="38" spans="1:12">
      <c r="A38" s="25" t="s">
        <v>189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</row>
    <row r="39" spans="1:12">
      <c r="A39" s="25" t="s">
        <v>190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ht="41.25" customHeight="1">
      <c r="A41" s="158" t="s">
        <v>191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25"/>
    </row>
    <row r="42" spans="1:1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</sheetData>
  <mergeCells count="22">
    <mergeCell ref="A6:L6"/>
    <mergeCell ref="H1:L1"/>
    <mergeCell ref="J2:L2"/>
    <mergeCell ref="H3:L3"/>
    <mergeCell ref="G4:L4"/>
    <mergeCell ref="J5:K5"/>
    <mergeCell ref="A35:D35"/>
    <mergeCell ref="A41:K41"/>
    <mergeCell ref="L8:L12"/>
    <mergeCell ref="F9:F12"/>
    <mergeCell ref="G9:K9"/>
    <mergeCell ref="G10:G12"/>
    <mergeCell ref="H10:H12"/>
    <mergeCell ref="I10:I12"/>
    <mergeCell ref="J10:J12"/>
    <mergeCell ref="K10:K12"/>
    <mergeCell ref="A8:A12"/>
    <mergeCell ref="B8:B12"/>
    <mergeCell ref="C8:C12"/>
    <mergeCell ref="D8:D12"/>
    <mergeCell ref="E8:E12"/>
    <mergeCell ref="F8:K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K26"/>
  <sheetViews>
    <sheetView topLeftCell="A13" workbookViewId="0">
      <selection activeCell="G27" sqref="G27"/>
    </sheetView>
  </sheetViews>
  <sheetFormatPr defaultRowHeight="12.75"/>
  <cols>
    <col min="1" max="1" width="5.875" style="24" customWidth="1"/>
    <col min="2" max="2" width="7.5" style="24" customWidth="1"/>
    <col min="3" max="3" width="19.125" style="24" customWidth="1"/>
    <col min="4" max="4" width="12" style="24" customWidth="1"/>
    <col min="5" max="5" width="11.125" style="24" customWidth="1"/>
    <col min="6" max="6" width="12" style="24" customWidth="1"/>
    <col min="7" max="7" width="12.125" style="24" customWidth="1"/>
    <col min="8" max="8" width="12.25" style="24" bestFit="1" customWidth="1"/>
    <col min="9" max="9" width="8.5" style="24" customWidth="1"/>
    <col min="10" max="10" width="8.375" style="24" customWidth="1"/>
    <col min="11" max="11" width="10.125" style="24" bestFit="1" customWidth="1"/>
    <col min="12" max="16384" width="9" style="24"/>
  </cols>
  <sheetData>
    <row r="2" spans="1:11">
      <c r="G2" s="34"/>
      <c r="H2" s="178" t="s">
        <v>227</v>
      </c>
      <c r="I2" s="178"/>
      <c r="J2" s="178"/>
      <c r="K2" s="178"/>
    </row>
    <row r="3" spans="1:11" ht="14.25">
      <c r="G3" s="34"/>
      <c r="H3" s="173"/>
      <c r="I3" s="179"/>
      <c r="J3" s="179"/>
      <c r="K3" s="179"/>
    </row>
    <row r="4" spans="1:11">
      <c r="G4" s="180"/>
      <c r="H4" s="180"/>
      <c r="I4" s="180"/>
      <c r="J4" s="180"/>
      <c r="K4" s="180"/>
    </row>
    <row r="5" spans="1:11">
      <c r="H5" s="173"/>
      <c r="I5" s="181"/>
      <c r="J5" s="181"/>
      <c r="K5" s="181"/>
    </row>
    <row r="6" spans="1:11" ht="18.75">
      <c r="A6" s="64"/>
      <c r="B6" s="64"/>
      <c r="C6" s="182" t="s">
        <v>193</v>
      </c>
      <c r="D6" s="182"/>
      <c r="E6" s="182"/>
      <c r="F6" s="182"/>
      <c r="G6" s="182"/>
      <c r="H6" s="182"/>
      <c r="I6" s="182"/>
      <c r="J6" s="65"/>
      <c r="K6" s="65"/>
    </row>
    <row r="7" spans="1:11">
      <c r="A7" s="162" t="s">
        <v>1</v>
      </c>
      <c r="B7" s="162" t="s">
        <v>2</v>
      </c>
      <c r="C7" s="162" t="s">
        <v>194</v>
      </c>
      <c r="D7" s="165" t="s">
        <v>195</v>
      </c>
      <c r="E7" s="166"/>
      <c r="F7" s="167"/>
      <c r="G7" s="162" t="s">
        <v>196</v>
      </c>
      <c r="H7" s="35" t="s">
        <v>197</v>
      </c>
      <c r="I7" s="162" t="s">
        <v>198</v>
      </c>
      <c r="J7" s="175" t="s">
        <v>199</v>
      </c>
      <c r="K7" s="168" t="s">
        <v>200</v>
      </c>
    </row>
    <row r="8" spans="1:11" ht="84">
      <c r="A8" s="164"/>
      <c r="B8" s="164"/>
      <c r="C8" s="164"/>
      <c r="D8" s="66" t="s">
        <v>201</v>
      </c>
      <c r="E8" s="66" t="s">
        <v>202</v>
      </c>
      <c r="F8" s="67" t="s">
        <v>203</v>
      </c>
      <c r="G8" s="164"/>
      <c r="H8" s="68" t="s">
        <v>204</v>
      </c>
      <c r="I8" s="164"/>
      <c r="J8" s="164"/>
      <c r="K8" s="170"/>
    </row>
    <row r="9" spans="1:11" s="38" customFormat="1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70">
        <v>11</v>
      </c>
    </row>
    <row r="10" spans="1:11" s="38" customFormat="1">
      <c r="A10" s="71" t="s">
        <v>34</v>
      </c>
      <c r="B10" s="71"/>
      <c r="C10" s="72" t="s">
        <v>50</v>
      </c>
      <c r="D10" s="73">
        <v>13440</v>
      </c>
      <c r="E10" s="73">
        <v>-7700</v>
      </c>
      <c r="F10" s="73">
        <f>D10+E10</f>
        <v>5740</v>
      </c>
      <c r="G10" s="73">
        <v>-7700</v>
      </c>
      <c r="H10" s="73">
        <v>-7700</v>
      </c>
      <c r="I10" s="73">
        <v>0</v>
      </c>
      <c r="J10" s="74">
        <v>0</v>
      </c>
      <c r="K10" s="75">
        <v>0</v>
      </c>
    </row>
    <row r="11" spans="1:11" s="38" customFormat="1">
      <c r="A11" s="71"/>
      <c r="B11" s="71" t="s">
        <v>35</v>
      </c>
      <c r="C11" s="72" t="s">
        <v>226</v>
      </c>
      <c r="D11" s="73">
        <v>13440</v>
      </c>
      <c r="E11" s="73">
        <v>-7700</v>
      </c>
      <c r="F11" s="73">
        <f>D11+E11</f>
        <v>5740</v>
      </c>
      <c r="G11" s="73">
        <v>-7700</v>
      </c>
      <c r="H11" s="73">
        <v>-7700</v>
      </c>
      <c r="I11" s="73">
        <v>0</v>
      </c>
      <c r="J11" s="74">
        <v>0</v>
      </c>
      <c r="K11" s="75">
        <v>0</v>
      </c>
    </row>
    <row r="12" spans="1:11" s="38" customFormat="1" ht="78.75">
      <c r="A12" s="71"/>
      <c r="B12" s="71" t="s">
        <v>36</v>
      </c>
      <c r="C12" s="72" t="s">
        <v>234</v>
      </c>
      <c r="D12" s="73">
        <v>13440</v>
      </c>
      <c r="E12" s="73">
        <v>-7700</v>
      </c>
      <c r="F12" s="73">
        <f>D12+E12</f>
        <v>5740</v>
      </c>
      <c r="G12" s="73">
        <v>-7700</v>
      </c>
      <c r="H12" s="73">
        <v>-7700</v>
      </c>
      <c r="I12" s="73">
        <v>0</v>
      </c>
      <c r="J12" s="74">
        <v>0</v>
      </c>
      <c r="K12" s="75">
        <v>0</v>
      </c>
    </row>
    <row r="13" spans="1:11" s="38" customFormat="1">
      <c r="A13" s="71" t="s">
        <v>105</v>
      </c>
      <c r="B13" s="71"/>
      <c r="C13" s="72" t="s">
        <v>113</v>
      </c>
      <c r="D13" s="73">
        <v>418512</v>
      </c>
      <c r="E13" s="73">
        <v>-6700</v>
      </c>
      <c r="F13" s="73">
        <f>D13+E13</f>
        <v>411812</v>
      </c>
      <c r="G13" s="73">
        <v>-6700</v>
      </c>
      <c r="H13" s="73">
        <v>0</v>
      </c>
      <c r="I13" s="73">
        <v>0</v>
      </c>
      <c r="J13" s="74">
        <v>0</v>
      </c>
      <c r="K13" s="75">
        <v>0</v>
      </c>
    </row>
    <row r="14" spans="1:11" s="38" customFormat="1">
      <c r="A14" s="71"/>
      <c r="B14" s="71" t="s">
        <v>110</v>
      </c>
      <c r="C14" s="72" t="s">
        <v>114</v>
      </c>
      <c r="D14" s="73">
        <v>418512</v>
      </c>
      <c r="E14" s="73">
        <v>-6700</v>
      </c>
      <c r="F14" s="73">
        <f>D14+E14</f>
        <v>411812</v>
      </c>
      <c r="G14" s="73">
        <v>-6700</v>
      </c>
      <c r="H14" s="73">
        <v>0</v>
      </c>
      <c r="I14" s="73">
        <v>0</v>
      </c>
      <c r="J14" s="74">
        <v>0</v>
      </c>
      <c r="K14" s="75">
        <v>0</v>
      </c>
    </row>
    <row r="15" spans="1:11" s="38" customFormat="1" ht="22.5">
      <c r="A15" s="71"/>
      <c r="B15" s="71" t="s">
        <v>33</v>
      </c>
      <c r="C15" s="72" t="s">
        <v>43</v>
      </c>
      <c r="D15" s="73">
        <v>418512</v>
      </c>
      <c r="E15" s="73">
        <v>-6700</v>
      </c>
      <c r="F15" s="73">
        <v>413512</v>
      </c>
      <c r="G15" s="73">
        <v>-6700</v>
      </c>
      <c r="H15" s="73">
        <v>0</v>
      </c>
      <c r="I15" s="73">
        <v>0</v>
      </c>
      <c r="J15" s="74">
        <v>0</v>
      </c>
      <c r="K15" s="75">
        <v>0</v>
      </c>
    </row>
    <row r="16" spans="1:11" s="38" customFormat="1">
      <c r="A16" s="71" t="s">
        <v>37</v>
      </c>
      <c r="B16" s="71"/>
      <c r="C16" s="72" t="s">
        <v>51</v>
      </c>
      <c r="D16" s="73">
        <v>33348</v>
      </c>
      <c r="E16" s="73">
        <v>-10800</v>
      </c>
      <c r="F16" s="73">
        <f t="shared" ref="F16:F23" si="0">D16+E16</f>
        <v>22548</v>
      </c>
      <c r="G16" s="73">
        <v>-10800</v>
      </c>
      <c r="H16" s="73">
        <v>-10800</v>
      </c>
      <c r="I16" s="73">
        <v>0</v>
      </c>
      <c r="J16" s="74">
        <v>0</v>
      </c>
      <c r="K16" s="75">
        <v>0</v>
      </c>
    </row>
    <row r="17" spans="1:11" s="38" customFormat="1">
      <c r="A17" s="71"/>
      <c r="B17" s="71" t="s">
        <v>38</v>
      </c>
      <c r="C17" s="72" t="s">
        <v>54</v>
      </c>
      <c r="D17" s="73">
        <v>13643</v>
      </c>
      <c r="E17" s="73">
        <v>-10800</v>
      </c>
      <c r="F17" s="73">
        <f t="shared" si="0"/>
        <v>2843</v>
      </c>
      <c r="G17" s="73">
        <v>-10800</v>
      </c>
      <c r="H17" s="73">
        <v>-10800</v>
      </c>
      <c r="I17" s="73">
        <v>0</v>
      </c>
      <c r="J17" s="74">
        <v>0</v>
      </c>
      <c r="K17" s="75">
        <v>0</v>
      </c>
    </row>
    <row r="18" spans="1:11" s="38" customFormat="1" ht="78.75">
      <c r="A18" s="71"/>
      <c r="B18" s="71" t="s">
        <v>36</v>
      </c>
      <c r="C18" s="72" t="s">
        <v>234</v>
      </c>
      <c r="D18" s="73">
        <v>13643</v>
      </c>
      <c r="E18" s="73">
        <v>-10800</v>
      </c>
      <c r="F18" s="73">
        <f t="shared" si="0"/>
        <v>2843</v>
      </c>
      <c r="G18" s="73">
        <v>-10800</v>
      </c>
      <c r="H18" s="73">
        <v>-10800</v>
      </c>
      <c r="I18" s="73">
        <v>0</v>
      </c>
      <c r="J18" s="74">
        <v>0</v>
      </c>
      <c r="K18" s="75">
        <v>0</v>
      </c>
    </row>
    <row r="19" spans="1:11" s="38" customFormat="1" ht="22.5">
      <c r="A19" s="71" t="s">
        <v>25</v>
      </c>
      <c r="B19" s="71"/>
      <c r="C19" s="72" t="s">
        <v>31</v>
      </c>
      <c r="D19" s="73">
        <v>77130</v>
      </c>
      <c r="E19" s="73">
        <v>-20000</v>
      </c>
      <c r="F19" s="73">
        <f t="shared" si="0"/>
        <v>57130</v>
      </c>
      <c r="G19" s="73">
        <v>-20000</v>
      </c>
      <c r="H19" s="73">
        <v>0</v>
      </c>
      <c r="I19" s="73">
        <v>0</v>
      </c>
      <c r="J19" s="76">
        <v>0</v>
      </c>
      <c r="K19" s="76">
        <v>0</v>
      </c>
    </row>
    <row r="20" spans="1:11" s="38" customFormat="1" ht="22.5">
      <c r="A20" s="71"/>
      <c r="B20" s="71" t="s">
        <v>26</v>
      </c>
      <c r="C20" s="72" t="s">
        <v>205</v>
      </c>
      <c r="D20" s="73">
        <v>67130</v>
      </c>
      <c r="E20" s="73">
        <v>-10000</v>
      </c>
      <c r="F20" s="73">
        <f t="shared" si="0"/>
        <v>57130</v>
      </c>
      <c r="G20" s="73">
        <v>-10000</v>
      </c>
      <c r="H20" s="73">
        <v>0</v>
      </c>
      <c r="I20" s="73">
        <v>0</v>
      </c>
      <c r="J20" s="76">
        <v>0</v>
      </c>
      <c r="K20" s="76">
        <v>0</v>
      </c>
    </row>
    <row r="21" spans="1:11" s="38" customFormat="1" ht="22.5">
      <c r="A21" s="71"/>
      <c r="B21" s="71" t="s">
        <v>33</v>
      </c>
      <c r="C21" s="72" t="s">
        <v>43</v>
      </c>
      <c r="D21" s="73">
        <v>67130</v>
      </c>
      <c r="E21" s="73">
        <v>-10000</v>
      </c>
      <c r="F21" s="73">
        <f t="shared" si="0"/>
        <v>57130</v>
      </c>
      <c r="G21" s="73">
        <v>-10000</v>
      </c>
      <c r="H21" s="73">
        <v>0</v>
      </c>
      <c r="I21" s="73">
        <v>0</v>
      </c>
      <c r="J21" s="76">
        <v>0</v>
      </c>
      <c r="K21" s="76">
        <v>0</v>
      </c>
    </row>
    <row r="22" spans="1:11" s="38" customFormat="1">
      <c r="A22" s="71"/>
      <c r="B22" s="71" t="s">
        <v>28</v>
      </c>
      <c r="C22" s="72" t="s">
        <v>39</v>
      </c>
      <c r="D22" s="73">
        <v>10000</v>
      </c>
      <c r="E22" s="73">
        <v>-10000</v>
      </c>
      <c r="F22" s="73">
        <f t="shared" si="0"/>
        <v>0</v>
      </c>
      <c r="G22" s="73">
        <v>-10000</v>
      </c>
      <c r="H22" s="73">
        <v>0</v>
      </c>
      <c r="I22" s="73">
        <v>0</v>
      </c>
      <c r="J22" s="76">
        <v>0</v>
      </c>
      <c r="K22" s="76">
        <v>0</v>
      </c>
    </row>
    <row r="23" spans="1:11" s="38" customFormat="1" ht="26.25" customHeight="1">
      <c r="A23" s="71"/>
      <c r="B23" s="71" t="s">
        <v>33</v>
      </c>
      <c r="C23" s="72" t="s">
        <v>43</v>
      </c>
      <c r="D23" s="73">
        <v>10000</v>
      </c>
      <c r="E23" s="73">
        <v>-10000</v>
      </c>
      <c r="F23" s="73">
        <f t="shared" si="0"/>
        <v>0</v>
      </c>
      <c r="G23" s="73">
        <v>-10000</v>
      </c>
      <c r="H23" s="73">
        <v>0</v>
      </c>
      <c r="I23" s="73">
        <v>0</v>
      </c>
      <c r="J23" s="76">
        <v>0</v>
      </c>
      <c r="K23" s="76">
        <v>0</v>
      </c>
    </row>
    <row r="24" spans="1:11">
      <c r="A24" s="176" t="s">
        <v>206</v>
      </c>
      <c r="B24" s="177"/>
      <c r="C24" s="177"/>
      <c r="D24" s="77">
        <v>5236701.46</v>
      </c>
      <c r="E24" s="77">
        <v>-45200</v>
      </c>
      <c r="F24" s="77">
        <f t="shared" ref="F24" si="1">D24+E24</f>
        <v>5191501.46</v>
      </c>
      <c r="G24" s="77">
        <f>F24-K24</f>
        <v>5164418.46</v>
      </c>
      <c r="H24" s="77">
        <v>3997042.24</v>
      </c>
      <c r="I24" s="76">
        <v>0</v>
      </c>
      <c r="J24" s="76">
        <v>0</v>
      </c>
      <c r="K24" s="77">
        <v>27083</v>
      </c>
    </row>
    <row r="26" spans="1:11">
      <c r="A26" s="78"/>
      <c r="B26" s="79"/>
      <c r="C26" s="79"/>
      <c r="D26" s="79"/>
      <c r="E26" s="79"/>
      <c r="F26" s="79"/>
      <c r="G26" s="80"/>
      <c r="H26" s="79"/>
      <c r="I26" s="79"/>
    </row>
  </sheetData>
  <mergeCells count="14">
    <mergeCell ref="I7:I8"/>
    <mergeCell ref="J7:J8"/>
    <mergeCell ref="K7:K8"/>
    <mergeCell ref="A24:C24"/>
    <mergeCell ref="H2:K2"/>
    <mergeCell ref="H3:K3"/>
    <mergeCell ref="G4:K4"/>
    <mergeCell ref="H5:K5"/>
    <mergeCell ref="C6:I6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84"/>
  <sheetViews>
    <sheetView topLeftCell="A45" workbookViewId="0">
      <selection activeCell="J72" sqref="J72"/>
    </sheetView>
  </sheetViews>
  <sheetFormatPr defaultRowHeight="12.75"/>
  <cols>
    <col min="1" max="1" width="3.375" style="79" customWidth="1"/>
    <col min="2" max="2" width="5.375" style="79" customWidth="1"/>
    <col min="3" max="3" width="15.875" style="79" customWidth="1"/>
    <col min="4" max="4" width="9" style="79" customWidth="1"/>
    <col min="5" max="5" width="8.75" style="79" customWidth="1"/>
    <col min="6" max="6" width="10.25" style="79" customWidth="1"/>
    <col min="7" max="7" width="8.125" style="79" customWidth="1"/>
    <col min="8" max="9" width="7.75" style="79" customWidth="1"/>
    <col min="10" max="10" width="7.875" style="79" customWidth="1"/>
    <col min="11" max="11" width="9.75" style="24" customWidth="1"/>
    <col min="12" max="12" width="8.125" style="24" customWidth="1"/>
    <col min="13" max="13" width="4.5" style="24" customWidth="1"/>
    <col min="14" max="14" width="5.75" style="24" customWidth="1"/>
    <col min="15" max="16384" width="9" style="24"/>
  </cols>
  <sheetData>
    <row r="1" spans="1:14" ht="15.75" customHeight="1">
      <c r="A1" s="81"/>
      <c r="B1" s="65"/>
      <c r="C1" s="65"/>
      <c r="D1" s="65"/>
      <c r="E1" s="65"/>
      <c r="F1" s="65"/>
      <c r="G1" s="65"/>
      <c r="H1" s="65"/>
      <c r="J1" s="184" t="s">
        <v>207</v>
      </c>
      <c r="K1" s="184"/>
      <c r="L1" s="184"/>
      <c r="M1" s="184"/>
      <c r="N1" s="184"/>
    </row>
    <row r="2" spans="1:14" ht="13.5" customHeight="1">
      <c r="A2" s="81"/>
      <c r="B2" s="65"/>
      <c r="C2" s="65"/>
      <c r="D2" s="65"/>
      <c r="E2" s="65"/>
      <c r="F2" s="65"/>
      <c r="G2" s="65"/>
      <c r="H2" s="65"/>
      <c r="J2" s="185"/>
      <c r="K2" s="185"/>
      <c r="L2" s="185"/>
      <c r="M2" s="185"/>
      <c r="N2" s="185"/>
    </row>
    <row r="3" spans="1:14" ht="18.75">
      <c r="A3" s="82"/>
      <c r="B3" s="82"/>
      <c r="C3" s="82"/>
      <c r="D3" s="82"/>
      <c r="E3" s="82"/>
      <c r="F3" s="82"/>
      <c r="G3" s="82"/>
      <c r="H3" s="82"/>
      <c r="K3" s="83"/>
      <c r="L3" s="83"/>
      <c r="M3" s="83"/>
      <c r="N3" s="83"/>
    </row>
    <row r="4" spans="1:14">
      <c r="A4" s="64"/>
      <c r="B4" s="64"/>
      <c r="C4" s="64"/>
      <c r="D4" s="64"/>
      <c r="E4" s="64"/>
      <c r="F4" s="64"/>
      <c r="G4" s="84" t="s">
        <v>208</v>
      </c>
      <c r="J4" s="85"/>
    </row>
    <row r="5" spans="1:14" s="87" customFormat="1" ht="10.5">
      <c r="A5" s="175" t="s">
        <v>1</v>
      </c>
      <c r="B5" s="175" t="s">
        <v>2</v>
      </c>
      <c r="C5" s="175" t="s">
        <v>194</v>
      </c>
      <c r="D5" s="175" t="s">
        <v>201</v>
      </c>
      <c r="E5" s="86" t="s">
        <v>8</v>
      </c>
      <c r="F5" s="175" t="s">
        <v>209</v>
      </c>
      <c r="G5" s="175" t="s">
        <v>210</v>
      </c>
      <c r="H5" s="187" t="s">
        <v>211</v>
      </c>
      <c r="I5" s="188"/>
      <c r="J5" s="175" t="s">
        <v>212</v>
      </c>
      <c r="K5" s="159" t="s">
        <v>213</v>
      </c>
      <c r="L5" s="189" t="s">
        <v>214</v>
      </c>
      <c r="M5" s="189" t="s">
        <v>215</v>
      </c>
      <c r="N5" s="159" t="s">
        <v>216</v>
      </c>
    </row>
    <row r="6" spans="1:14" s="87" customFormat="1" ht="52.5">
      <c r="A6" s="186"/>
      <c r="B6" s="186"/>
      <c r="C6" s="186"/>
      <c r="D6" s="186"/>
      <c r="E6" s="88" t="s">
        <v>217</v>
      </c>
      <c r="F6" s="186"/>
      <c r="G6" s="186"/>
      <c r="H6" s="68" t="s">
        <v>218</v>
      </c>
      <c r="I6" s="68" t="s">
        <v>219</v>
      </c>
      <c r="J6" s="186"/>
      <c r="K6" s="161"/>
      <c r="L6" s="190"/>
      <c r="M6" s="190"/>
      <c r="N6" s="161"/>
    </row>
    <row r="7" spans="1:14">
      <c r="A7" s="69">
        <v>1</v>
      </c>
      <c r="B7" s="69">
        <v>2</v>
      </c>
      <c r="C7" s="69">
        <v>3</v>
      </c>
      <c r="D7" s="69"/>
      <c r="E7" s="69"/>
      <c r="F7" s="69">
        <v>4</v>
      </c>
      <c r="G7" s="69">
        <v>5</v>
      </c>
      <c r="H7" s="69">
        <v>6</v>
      </c>
      <c r="I7" s="69">
        <v>7</v>
      </c>
      <c r="J7" s="69">
        <v>8</v>
      </c>
      <c r="K7" s="89">
        <v>9</v>
      </c>
      <c r="L7" s="69">
        <v>10</v>
      </c>
      <c r="M7" s="69">
        <v>11</v>
      </c>
      <c r="N7" s="69">
        <v>12</v>
      </c>
    </row>
    <row r="8" spans="1:14" s="92" customFormat="1" ht="16.5">
      <c r="A8" s="89">
        <v>400</v>
      </c>
      <c r="B8" s="89"/>
      <c r="C8" s="89" t="s">
        <v>220</v>
      </c>
      <c r="D8" s="90">
        <v>331040</v>
      </c>
      <c r="E8" s="90">
        <v>30000</v>
      </c>
      <c r="F8" s="90">
        <f>D8+E8</f>
        <v>361040</v>
      </c>
      <c r="G8" s="90">
        <v>30000</v>
      </c>
      <c r="H8" s="90">
        <v>0</v>
      </c>
      <c r="I8" s="90">
        <v>30000</v>
      </c>
      <c r="J8" s="90">
        <v>0</v>
      </c>
      <c r="K8" s="90">
        <v>0</v>
      </c>
      <c r="L8" s="90">
        <v>0</v>
      </c>
      <c r="M8" s="91">
        <v>0</v>
      </c>
      <c r="N8" s="91">
        <v>0</v>
      </c>
    </row>
    <row r="9" spans="1:14" s="92" customFormat="1" ht="8.25">
      <c r="A9" s="89"/>
      <c r="B9" s="89">
        <v>40002</v>
      </c>
      <c r="C9" s="89" t="s">
        <v>112</v>
      </c>
      <c r="D9" s="90">
        <v>331040</v>
      </c>
      <c r="E9" s="90">
        <v>30000</v>
      </c>
      <c r="F9" s="90">
        <f>D9+E9</f>
        <v>361040</v>
      </c>
      <c r="G9" s="90">
        <v>30000</v>
      </c>
      <c r="H9" s="90">
        <v>0</v>
      </c>
      <c r="I9" s="90">
        <v>30000</v>
      </c>
      <c r="J9" s="90">
        <v>0</v>
      </c>
      <c r="K9" s="90">
        <v>0</v>
      </c>
      <c r="L9" s="90">
        <v>0</v>
      </c>
      <c r="M9" s="91">
        <v>0</v>
      </c>
      <c r="N9" s="91">
        <v>0</v>
      </c>
    </row>
    <row r="10" spans="1:14" s="92" customFormat="1" ht="8.25" hidden="1">
      <c r="A10" s="89"/>
      <c r="B10" s="89"/>
      <c r="C10" s="89"/>
      <c r="D10" s="90"/>
      <c r="E10" s="90"/>
      <c r="F10" s="90"/>
      <c r="G10" s="90"/>
      <c r="H10" s="90"/>
      <c r="I10" s="90"/>
      <c r="J10" s="90"/>
      <c r="K10" s="90"/>
      <c r="L10" s="90"/>
      <c r="M10" s="91"/>
      <c r="N10" s="91"/>
    </row>
    <row r="11" spans="1:14" s="92" customFormat="1" ht="8.25" hidden="1">
      <c r="A11" s="89"/>
      <c r="B11" s="89"/>
      <c r="C11" s="89"/>
      <c r="D11" s="90"/>
      <c r="E11" s="90"/>
      <c r="F11" s="90"/>
      <c r="G11" s="90"/>
      <c r="H11" s="90"/>
      <c r="I11" s="90"/>
      <c r="J11" s="90"/>
      <c r="K11" s="90"/>
      <c r="L11" s="90"/>
      <c r="M11" s="91"/>
      <c r="N11" s="91"/>
    </row>
    <row r="12" spans="1:14" s="92" customFormat="1" ht="8.25">
      <c r="A12" s="89"/>
      <c r="B12" s="89">
        <v>4270</v>
      </c>
      <c r="C12" s="89" t="s">
        <v>115</v>
      </c>
      <c r="D12" s="90">
        <v>40950</v>
      </c>
      <c r="E12" s="90">
        <v>20000</v>
      </c>
      <c r="F12" s="90">
        <f>D12+E12</f>
        <v>60950</v>
      </c>
      <c r="G12" s="90">
        <v>20000</v>
      </c>
      <c r="H12" s="90">
        <v>0</v>
      </c>
      <c r="I12" s="90">
        <v>20000</v>
      </c>
      <c r="J12" s="90">
        <v>0</v>
      </c>
      <c r="K12" s="90">
        <v>0</v>
      </c>
      <c r="L12" s="90">
        <v>0</v>
      </c>
      <c r="M12" s="91">
        <v>0</v>
      </c>
      <c r="N12" s="91">
        <v>0</v>
      </c>
    </row>
    <row r="13" spans="1:14" s="92" customFormat="1" ht="8.25">
      <c r="A13" s="89"/>
      <c r="B13" s="89">
        <v>4300</v>
      </c>
      <c r="C13" s="89" t="s">
        <v>30</v>
      </c>
      <c r="D13" s="90">
        <v>15954</v>
      </c>
      <c r="E13" s="90">
        <v>10000</v>
      </c>
      <c r="F13" s="90">
        <f>D13+E13</f>
        <v>25954</v>
      </c>
      <c r="G13" s="90">
        <v>10000</v>
      </c>
      <c r="H13" s="90">
        <v>0</v>
      </c>
      <c r="I13" s="90">
        <v>10000</v>
      </c>
      <c r="J13" s="90">
        <v>0</v>
      </c>
      <c r="K13" s="90">
        <v>0</v>
      </c>
      <c r="L13" s="90">
        <v>0</v>
      </c>
      <c r="M13" s="91">
        <v>0</v>
      </c>
      <c r="N13" s="91">
        <v>0</v>
      </c>
    </row>
    <row r="14" spans="1:14" s="92" customFormat="1" ht="8.25" hidden="1">
      <c r="A14" s="89"/>
      <c r="B14" s="89"/>
      <c r="C14" s="89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</row>
    <row r="15" spans="1:14" s="92" customFormat="1" ht="8.25" hidden="1">
      <c r="A15" s="89"/>
      <c r="B15" s="89"/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</row>
    <row r="16" spans="1:14" s="92" customFormat="1" ht="8.25">
      <c r="A16" s="89">
        <v>600</v>
      </c>
      <c r="B16" s="89"/>
      <c r="C16" s="89" t="s">
        <v>222</v>
      </c>
      <c r="D16" s="90">
        <v>1123916.02</v>
      </c>
      <c r="E16" s="90">
        <f>10300</f>
        <v>10300</v>
      </c>
      <c r="F16" s="90">
        <f>D16+E16</f>
        <v>1134216.02</v>
      </c>
      <c r="G16" s="90">
        <f>E16</f>
        <v>10300</v>
      </c>
      <c r="H16" s="90">
        <v>0</v>
      </c>
      <c r="I16" s="90">
        <f>G16</f>
        <v>10300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</row>
    <row r="17" spans="1:14" s="92" customFormat="1" ht="8.25">
      <c r="A17" s="89"/>
      <c r="B17" s="89">
        <v>60016</v>
      </c>
      <c r="C17" s="89" t="s">
        <v>114</v>
      </c>
      <c r="D17" s="90">
        <v>376100</v>
      </c>
      <c r="E17" s="90">
        <v>1700</v>
      </c>
      <c r="F17" s="90">
        <f>D17+E17</f>
        <v>377800</v>
      </c>
      <c r="G17" s="90">
        <f>E17</f>
        <v>1700</v>
      </c>
      <c r="H17" s="90">
        <v>0</v>
      </c>
      <c r="I17" s="90">
        <f>G17</f>
        <v>1700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</row>
    <row r="18" spans="1:14" s="92" customFormat="1" ht="8.25">
      <c r="A18" s="89"/>
      <c r="B18" s="89">
        <v>4300</v>
      </c>
      <c r="C18" s="89" t="s">
        <v>30</v>
      </c>
      <c r="D18" s="90">
        <v>157600</v>
      </c>
      <c r="E18" s="90">
        <v>1700</v>
      </c>
      <c r="F18" s="90">
        <f>D18+E18</f>
        <v>159300</v>
      </c>
      <c r="G18" s="90">
        <f>E18</f>
        <v>1700</v>
      </c>
      <c r="H18" s="90">
        <v>0</v>
      </c>
      <c r="I18" s="90">
        <f>G18</f>
        <v>1700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</row>
    <row r="19" spans="1:14" s="92" customFormat="1" ht="16.5">
      <c r="A19" s="89"/>
      <c r="B19" s="89">
        <v>60078</v>
      </c>
      <c r="C19" s="89" t="s">
        <v>230</v>
      </c>
      <c r="D19" s="90">
        <v>747816.02</v>
      </c>
      <c r="E19" s="90">
        <v>-12000</v>
      </c>
      <c r="F19" s="90">
        <f>D19+E19</f>
        <v>735816.02</v>
      </c>
      <c r="G19" s="90">
        <v>-12000</v>
      </c>
      <c r="H19" s="90">
        <v>0</v>
      </c>
      <c r="I19" s="90">
        <v>-12000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</row>
    <row r="20" spans="1:14" s="92" customFormat="1" ht="8.25" hidden="1">
      <c r="A20" s="89"/>
      <c r="B20" s="89"/>
      <c r="C20" s="89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spans="1:14" s="92" customFormat="1" ht="8.25">
      <c r="A21" s="89"/>
      <c r="B21" s="89">
        <v>4270</v>
      </c>
      <c r="C21" s="89" t="s">
        <v>115</v>
      </c>
      <c r="D21" s="90">
        <v>747816.02</v>
      </c>
      <c r="E21" s="90">
        <v>-12000</v>
      </c>
      <c r="F21" s="90">
        <f>D21+E21</f>
        <v>735816.02</v>
      </c>
      <c r="G21" s="90">
        <v>-12000</v>
      </c>
      <c r="H21" s="90">
        <v>0</v>
      </c>
      <c r="I21" s="90">
        <v>-12000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</row>
    <row r="22" spans="1:14" s="92" customFormat="1" ht="8.25" hidden="1">
      <c r="A22" s="89"/>
      <c r="B22" s="89"/>
      <c r="C22" s="89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</row>
    <row r="23" spans="1:14" s="92" customFormat="1" ht="8.25" hidden="1">
      <c r="A23" s="89"/>
      <c r="B23" s="89"/>
      <c r="C23" s="89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</row>
    <row r="24" spans="1:14" s="92" customFormat="1" ht="8.25" hidden="1">
      <c r="A24" s="89"/>
      <c r="B24" s="89"/>
      <c r="C24" s="89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5" spans="1:14" s="92" customFormat="1" ht="8.25" hidden="1">
      <c r="A25" s="89"/>
      <c r="B25" s="89"/>
      <c r="C25" s="89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</row>
    <row r="26" spans="1:14" s="92" customFormat="1" ht="8.25">
      <c r="A26" s="89">
        <v>700</v>
      </c>
      <c r="B26" s="89"/>
      <c r="C26" s="89" t="s">
        <v>75</v>
      </c>
      <c r="D26" s="90">
        <v>978990</v>
      </c>
      <c r="E26" s="90">
        <v>15000</v>
      </c>
      <c r="F26" s="90">
        <f>D26+E26</f>
        <v>993990</v>
      </c>
      <c r="G26" s="90">
        <v>15000</v>
      </c>
      <c r="H26" s="90">
        <v>0</v>
      </c>
      <c r="I26" s="90">
        <v>15000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</row>
    <row r="27" spans="1:14" s="92" customFormat="1" ht="8.25" hidden="1">
      <c r="A27" s="89"/>
      <c r="B27" s="89"/>
      <c r="C27" s="89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</row>
    <row r="28" spans="1:14" s="92" customFormat="1" ht="8.25" hidden="1">
      <c r="A28" s="89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4" s="92" customFormat="1" ht="8.25" hidden="1">
      <c r="A29" s="89"/>
      <c r="B29" s="89"/>
      <c r="C29" s="89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1:14" s="92" customFormat="1" ht="16.5">
      <c r="A30" s="89"/>
      <c r="B30" s="89">
        <v>70004</v>
      </c>
      <c r="C30" s="89" t="s">
        <v>76</v>
      </c>
      <c r="D30" s="90">
        <v>953990</v>
      </c>
      <c r="E30" s="90">
        <v>15000</v>
      </c>
      <c r="F30" s="90">
        <f>D30+E30</f>
        <v>968990</v>
      </c>
      <c r="G30" s="90">
        <v>15000</v>
      </c>
      <c r="H30" s="90">
        <v>0</v>
      </c>
      <c r="I30" s="90">
        <v>15000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</row>
    <row r="31" spans="1:14" s="92" customFormat="1" ht="8.25">
      <c r="A31" s="89"/>
      <c r="B31" s="89">
        <v>4210</v>
      </c>
      <c r="C31" s="89" t="s">
        <v>60</v>
      </c>
      <c r="D31" s="90">
        <v>220565</v>
      </c>
      <c r="E31" s="90">
        <v>15000</v>
      </c>
      <c r="F31" s="90">
        <f>D31+E31</f>
        <v>235565</v>
      </c>
      <c r="G31" s="90">
        <v>15000</v>
      </c>
      <c r="H31" s="90">
        <v>0</v>
      </c>
      <c r="I31" s="90">
        <v>15000</v>
      </c>
      <c r="J31" s="90">
        <v>0</v>
      </c>
      <c r="K31" s="90">
        <v>0</v>
      </c>
      <c r="L31" s="90">
        <v>0</v>
      </c>
      <c r="M31" s="90">
        <v>0</v>
      </c>
      <c r="N31" s="90">
        <v>0</v>
      </c>
    </row>
    <row r="32" spans="1:14" s="92" customFormat="1" ht="8.25" hidden="1">
      <c r="A32" s="89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  <row r="33" spans="1:14" s="92" customFormat="1" ht="8.25" hidden="1">
      <c r="A33" s="89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</row>
    <row r="34" spans="1:14" s="92" customFormat="1" ht="8.25">
      <c r="A34" s="89">
        <v>750</v>
      </c>
      <c r="B34" s="89"/>
      <c r="C34" s="89" t="s">
        <v>51</v>
      </c>
      <c r="D34" s="90">
        <v>1888604</v>
      </c>
      <c r="E34" s="90">
        <v>-35354</v>
      </c>
      <c r="F34" s="90">
        <f>D34+E34</f>
        <v>1853250</v>
      </c>
      <c r="G34" s="90">
        <v>-35354</v>
      </c>
      <c r="H34" s="90">
        <v>-35354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</row>
    <row r="35" spans="1:14" s="92" customFormat="1" ht="16.5">
      <c r="A35" s="89"/>
      <c r="B35" s="89">
        <v>75023</v>
      </c>
      <c r="C35" s="89" t="s">
        <v>104</v>
      </c>
      <c r="D35" s="90">
        <v>1457888</v>
      </c>
      <c r="E35" s="90">
        <v>-35354</v>
      </c>
      <c r="F35" s="90">
        <f>D35+E35</f>
        <v>1422534</v>
      </c>
      <c r="G35" s="90">
        <v>-35354</v>
      </c>
      <c r="H35" s="90">
        <v>-35354</v>
      </c>
      <c r="I35" s="90">
        <v>0</v>
      </c>
      <c r="J35" s="90">
        <v>0</v>
      </c>
      <c r="K35" s="90">
        <v>0</v>
      </c>
      <c r="L35" s="90">
        <v>0</v>
      </c>
      <c r="M35" s="90">
        <v>0</v>
      </c>
      <c r="N35" s="90">
        <v>0</v>
      </c>
    </row>
    <row r="36" spans="1:14" s="92" customFormat="1" ht="8.25" hidden="1">
      <c r="A36" s="89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1:14" s="92" customFormat="1" ht="16.5">
      <c r="A37" s="89"/>
      <c r="B37" s="89">
        <v>4010</v>
      </c>
      <c r="C37" s="89" t="s">
        <v>17</v>
      </c>
      <c r="D37" s="90">
        <v>889438</v>
      </c>
      <c r="E37" s="90">
        <v>-35354</v>
      </c>
      <c r="F37" s="90">
        <f>D37+E37</f>
        <v>854084</v>
      </c>
      <c r="G37" s="90">
        <v>-35354</v>
      </c>
      <c r="H37" s="90">
        <v>-35354</v>
      </c>
      <c r="I37" s="90">
        <v>0</v>
      </c>
      <c r="J37" s="90">
        <v>0</v>
      </c>
      <c r="K37" s="90">
        <v>0</v>
      </c>
      <c r="L37" s="90">
        <v>0</v>
      </c>
      <c r="M37" s="91">
        <v>0</v>
      </c>
      <c r="N37" s="91">
        <v>0</v>
      </c>
    </row>
    <row r="38" spans="1:14" s="92" customFormat="1" ht="41.25">
      <c r="A38" s="89">
        <v>756</v>
      </c>
      <c r="B38" s="89"/>
      <c r="C38" s="89" t="s">
        <v>77</v>
      </c>
      <c r="D38" s="90">
        <v>74300</v>
      </c>
      <c r="E38" s="90">
        <f>E41</f>
        <v>8275</v>
      </c>
      <c r="F38" s="90">
        <f>D38+E38</f>
        <v>82575</v>
      </c>
      <c r="G38" s="90">
        <f>G41</f>
        <v>8275</v>
      </c>
      <c r="H38" s="90">
        <f>G38</f>
        <v>8275</v>
      </c>
      <c r="I38" s="90">
        <v>0</v>
      </c>
      <c r="J38" s="90">
        <v>0</v>
      </c>
      <c r="K38" s="90">
        <v>0</v>
      </c>
      <c r="L38" s="90">
        <v>0</v>
      </c>
      <c r="M38" s="90">
        <v>0</v>
      </c>
      <c r="N38" s="90">
        <v>0</v>
      </c>
    </row>
    <row r="39" spans="1:14" s="92" customFormat="1" ht="8.25" hidden="1">
      <c r="A39" s="89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</row>
    <row r="40" spans="1:14" s="92" customFormat="1" ht="8.25" hidden="1">
      <c r="A40" s="89"/>
      <c r="B40" s="89"/>
      <c r="C40" s="89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</row>
    <row r="41" spans="1:14" s="92" customFormat="1" ht="24.75">
      <c r="A41" s="89"/>
      <c r="B41" s="89">
        <v>75647</v>
      </c>
      <c r="C41" s="89" t="s">
        <v>97</v>
      </c>
      <c r="D41" s="90">
        <v>74300</v>
      </c>
      <c r="E41" s="90">
        <f>6875+1400</f>
        <v>8275</v>
      </c>
      <c r="F41" s="90">
        <f>D41+E41</f>
        <v>82575</v>
      </c>
      <c r="G41" s="90">
        <f>E41</f>
        <v>8275</v>
      </c>
      <c r="H41" s="90">
        <f>G41</f>
        <v>8275</v>
      </c>
      <c r="I41" s="90">
        <v>0</v>
      </c>
      <c r="J41" s="90">
        <v>0</v>
      </c>
      <c r="K41" s="90">
        <v>0</v>
      </c>
      <c r="L41" s="90">
        <v>0</v>
      </c>
      <c r="M41" s="91">
        <v>0</v>
      </c>
      <c r="N41" s="91">
        <v>0</v>
      </c>
    </row>
    <row r="42" spans="1:14" s="92" customFormat="1" ht="8.25" hidden="1">
      <c r="A42" s="89"/>
      <c r="B42" s="89"/>
      <c r="C42" s="89"/>
      <c r="D42" s="90"/>
      <c r="E42" s="90"/>
      <c r="F42" s="90"/>
      <c r="G42" s="90"/>
      <c r="H42" s="90"/>
      <c r="I42" s="90"/>
      <c r="J42" s="90"/>
      <c r="K42" s="90"/>
      <c r="L42" s="90"/>
      <c r="M42" s="91"/>
      <c r="N42" s="91"/>
    </row>
    <row r="43" spans="1:14" s="92" customFormat="1" ht="16.5">
      <c r="A43" s="89"/>
      <c r="B43" s="89">
        <v>4100</v>
      </c>
      <c r="C43" s="89" t="s">
        <v>223</v>
      </c>
      <c r="D43" s="90">
        <v>70000</v>
      </c>
      <c r="E43" s="90">
        <f>6500+1400</f>
        <v>7900</v>
      </c>
      <c r="F43" s="90">
        <f>D43+E43</f>
        <v>77900</v>
      </c>
      <c r="G43" s="90">
        <f>6500+1400</f>
        <v>7900</v>
      </c>
      <c r="H43" s="90">
        <f>G43</f>
        <v>7900</v>
      </c>
      <c r="I43" s="90">
        <v>0</v>
      </c>
      <c r="J43" s="90">
        <v>0</v>
      </c>
      <c r="K43" s="90">
        <v>0</v>
      </c>
      <c r="L43" s="90">
        <v>0</v>
      </c>
      <c r="M43" s="91">
        <v>0</v>
      </c>
      <c r="N43" s="91">
        <v>0</v>
      </c>
    </row>
    <row r="44" spans="1:14" s="92" customFormat="1" ht="8.25" hidden="1">
      <c r="A44" s="89"/>
      <c r="B44" s="89"/>
      <c r="C44" s="89"/>
      <c r="D44" s="90"/>
      <c r="E44" s="90"/>
      <c r="F44" s="90"/>
      <c r="G44" s="90"/>
      <c r="H44" s="90"/>
      <c r="I44" s="90"/>
      <c r="J44" s="90"/>
      <c r="K44" s="90"/>
      <c r="L44" s="90"/>
      <c r="M44" s="91"/>
      <c r="N44" s="91"/>
    </row>
    <row r="45" spans="1:14" s="92" customFormat="1" ht="8.25">
      <c r="A45" s="89"/>
      <c r="B45" s="89">
        <v>4110</v>
      </c>
      <c r="C45" s="89" t="s">
        <v>231</v>
      </c>
      <c r="D45" s="90">
        <v>4000</v>
      </c>
      <c r="E45" s="90">
        <v>375</v>
      </c>
      <c r="F45" s="90">
        <f t="shared" ref="F45:F61" si="0">D45+E45</f>
        <v>4375</v>
      </c>
      <c r="G45" s="90">
        <v>375</v>
      </c>
      <c r="H45" s="90">
        <v>375</v>
      </c>
      <c r="I45" s="90">
        <v>0</v>
      </c>
      <c r="J45" s="90">
        <v>0</v>
      </c>
      <c r="K45" s="90">
        <v>0</v>
      </c>
      <c r="L45" s="90">
        <v>0</v>
      </c>
      <c r="M45" s="91">
        <v>0</v>
      </c>
      <c r="N45" s="91">
        <v>0</v>
      </c>
    </row>
    <row r="46" spans="1:14" s="92" customFormat="1" ht="8.25">
      <c r="A46" s="89">
        <v>757</v>
      </c>
      <c r="B46" s="89"/>
      <c r="C46" s="89" t="s">
        <v>29</v>
      </c>
      <c r="D46" s="90">
        <v>619634</v>
      </c>
      <c r="E46" s="90">
        <f>166500+5436</f>
        <v>171936</v>
      </c>
      <c r="F46" s="90">
        <f t="shared" si="0"/>
        <v>791570</v>
      </c>
      <c r="G46" s="90">
        <v>2500</v>
      </c>
      <c r="H46" s="90">
        <v>0</v>
      </c>
      <c r="I46" s="90">
        <v>2500</v>
      </c>
      <c r="J46" s="90">
        <v>0</v>
      </c>
      <c r="K46" s="90">
        <v>0</v>
      </c>
      <c r="L46" s="90">
        <v>0</v>
      </c>
      <c r="M46" s="91">
        <v>0</v>
      </c>
      <c r="N46" s="91">
        <f>N47</f>
        <v>169436</v>
      </c>
    </row>
    <row r="47" spans="1:14" s="92" customFormat="1" ht="24.75">
      <c r="A47" s="89"/>
      <c r="B47" s="89">
        <v>75702</v>
      </c>
      <c r="C47" s="89" t="s">
        <v>232</v>
      </c>
      <c r="D47" s="90">
        <v>619634</v>
      </c>
      <c r="E47" s="90">
        <f>166500+5436</f>
        <v>171936</v>
      </c>
      <c r="F47" s="90">
        <f t="shared" si="0"/>
        <v>791570</v>
      </c>
      <c r="G47" s="90">
        <v>2500</v>
      </c>
      <c r="H47" s="90">
        <v>0</v>
      </c>
      <c r="I47" s="90">
        <v>2500</v>
      </c>
      <c r="J47" s="90">
        <v>0</v>
      </c>
      <c r="K47" s="90">
        <v>0</v>
      </c>
      <c r="L47" s="90">
        <v>0</v>
      </c>
      <c r="M47" s="91">
        <v>0</v>
      </c>
      <c r="N47" s="91">
        <f>E49</f>
        <v>169436</v>
      </c>
    </row>
    <row r="48" spans="1:14" s="92" customFormat="1" ht="8.25">
      <c r="A48" s="89"/>
      <c r="B48" s="89">
        <v>4300</v>
      </c>
      <c r="C48" s="89" t="s">
        <v>30</v>
      </c>
      <c r="D48" s="90">
        <v>6000</v>
      </c>
      <c r="E48" s="90">
        <v>2500</v>
      </c>
      <c r="F48" s="90">
        <f t="shared" si="0"/>
        <v>8500</v>
      </c>
      <c r="G48" s="90">
        <v>2500</v>
      </c>
      <c r="H48" s="90">
        <v>0</v>
      </c>
      <c r="I48" s="90">
        <v>2500</v>
      </c>
      <c r="J48" s="90">
        <v>0</v>
      </c>
      <c r="K48" s="90">
        <v>0</v>
      </c>
      <c r="L48" s="90">
        <v>0</v>
      </c>
      <c r="M48" s="91">
        <v>0</v>
      </c>
      <c r="N48" s="91">
        <v>0</v>
      </c>
    </row>
    <row r="49" spans="1:14" s="92" customFormat="1" ht="41.25">
      <c r="A49" s="89"/>
      <c r="B49" s="89">
        <v>8110</v>
      </c>
      <c r="C49" s="89" t="s">
        <v>233</v>
      </c>
      <c r="D49" s="90">
        <v>613634</v>
      </c>
      <c r="E49" s="90">
        <f>164000+5436</f>
        <v>169436</v>
      </c>
      <c r="F49" s="90">
        <f t="shared" si="0"/>
        <v>783070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1">
        <v>0</v>
      </c>
      <c r="N49" s="91">
        <f>E49</f>
        <v>169436</v>
      </c>
    </row>
    <row r="50" spans="1:14" s="92" customFormat="1" ht="8.25">
      <c r="A50" s="89">
        <v>801</v>
      </c>
      <c r="B50" s="89"/>
      <c r="C50" s="89" t="s">
        <v>101</v>
      </c>
      <c r="D50" s="90">
        <v>9094807.3499999996</v>
      </c>
      <c r="E50" s="90">
        <v>3102</v>
      </c>
      <c r="F50" s="90">
        <f t="shared" si="0"/>
        <v>9097909.3499999996</v>
      </c>
      <c r="G50" s="90">
        <v>3102</v>
      </c>
      <c r="H50" s="90">
        <v>0</v>
      </c>
      <c r="I50" s="90">
        <v>3102</v>
      </c>
      <c r="J50" s="90">
        <v>0</v>
      </c>
      <c r="K50" s="90">
        <v>0</v>
      </c>
      <c r="L50" s="90">
        <v>0</v>
      </c>
      <c r="M50" s="91">
        <v>0</v>
      </c>
      <c r="N50" s="91">
        <v>0</v>
      </c>
    </row>
    <row r="51" spans="1:14" s="92" customFormat="1" ht="8.25">
      <c r="A51" s="89"/>
      <c r="B51" s="89">
        <v>80101</v>
      </c>
      <c r="C51" s="89" t="s">
        <v>90</v>
      </c>
      <c r="D51" s="90">
        <v>5357488.3499999996</v>
      </c>
      <c r="E51" s="90">
        <v>3102</v>
      </c>
      <c r="F51" s="90">
        <f t="shared" si="0"/>
        <v>5360590.3499999996</v>
      </c>
      <c r="G51" s="90">
        <v>3102</v>
      </c>
      <c r="H51" s="90">
        <v>0</v>
      </c>
      <c r="I51" s="90">
        <v>3102</v>
      </c>
      <c r="J51" s="90">
        <v>0</v>
      </c>
      <c r="K51" s="90">
        <v>0</v>
      </c>
      <c r="L51" s="90">
        <v>0</v>
      </c>
      <c r="M51" s="91">
        <v>0</v>
      </c>
      <c r="N51" s="91">
        <v>0</v>
      </c>
    </row>
    <row r="52" spans="1:14" s="92" customFormat="1" ht="8.25">
      <c r="A52" s="89"/>
      <c r="B52" s="89">
        <v>4210</v>
      </c>
      <c r="C52" s="89" t="s">
        <v>60</v>
      </c>
      <c r="D52" s="90">
        <v>287346.34999999998</v>
      </c>
      <c r="E52" s="90">
        <v>3102</v>
      </c>
      <c r="F52" s="90">
        <f t="shared" si="0"/>
        <v>290448.34999999998</v>
      </c>
      <c r="G52" s="90">
        <v>3102</v>
      </c>
      <c r="H52" s="90">
        <v>0</v>
      </c>
      <c r="I52" s="90">
        <v>3102</v>
      </c>
      <c r="J52" s="90">
        <v>0</v>
      </c>
      <c r="K52" s="90">
        <v>0</v>
      </c>
      <c r="L52" s="90">
        <v>0</v>
      </c>
      <c r="M52" s="91">
        <v>0</v>
      </c>
      <c r="N52" s="91">
        <v>0</v>
      </c>
    </row>
    <row r="53" spans="1:14" s="92" customFormat="1" ht="8.25">
      <c r="A53" s="89">
        <v>852</v>
      </c>
      <c r="B53" s="89"/>
      <c r="C53" s="89" t="s">
        <v>15</v>
      </c>
      <c r="D53" s="90">
        <v>3858405</v>
      </c>
      <c r="E53" s="90">
        <v>-40800</v>
      </c>
      <c r="F53" s="90">
        <f t="shared" si="0"/>
        <v>3817605</v>
      </c>
      <c r="G53" s="90">
        <v>-40800</v>
      </c>
      <c r="H53" s="90">
        <v>-40800</v>
      </c>
      <c r="I53" s="90">
        <v>0</v>
      </c>
      <c r="J53" s="90">
        <v>0</v>
      </c>
      <c r="K53" s="90">
        <v>0</v>
      </c>
      <c r="L53" s="90">
        <v>0</v>
      </c>
      <c r="M53" s="91">
        <v>0</v>
      </c>
      <c r="N53" s="91">
        <v>0</v>
      </c>
    </row>
    <row r="54" spans="1:14" s="92" customFormat="1" ht="8.25">
      <c r="A54" s="89"/>
      <c r="B54" s="89">
        <v>85219</v>
      </c>
      <c r="C54" s="89" t="s">
        <v>20</v>
      </c>
      <c r="D54" s="90">
        <v>322584</v>
      </c>
      <c r="E54" s="90">
        <v>-40800</v>
      </c>
      <c r="F54" s="90">
        <f t="shared" si="0"/>
        <v>281784</v>
      </c>
      <c r="G54" s="90">
        <v>-40800</v>
      </c>
      <c r="H54" s="90">
        <v>-40800</v>
      </c>
      <c r="I54" s="90">
        <v>0</v>
      </c>
      <c r="J54" s="90">
        <v>0</v>
      </c>
      <c r="K54" s="90">
        <v>0</v>
      </c>
      <c r="L54" s="90">
        <v>0</v>
      </c>
      <c r="M54" s="91">
        <v>0</v>
      </c>
      <c r="N54" s="91">
        <v>0</v>
      </c>
    </row>
    <row r="55" spans="1:14" s="92" customFormat="1" ht="16.5">
      <c r="A55" s="89"/>
      <c r="B55" s="89">
        <v>4010</v>
      </c>
      <c r="C55" s="89" t="s">
        <v>17</v>
      </c>
      <c r="D55" s="90">
        <v>206823.06</v>
      </c>
      <c r="E55" s="90">
        <v>-40800</v>
      </c>
      <c r="F55" s="90">
        <f t="shared" si="0"/>
        <v>166023.06</v>
      </c>
      <c r="G55" s="90">
        <v>-40800</v>
      </c>
      <c r="H55" s="90">
        <v>-40800</v>
      </c>
      <c r="I55" s="90">
        <v>0</v>
      </c>
      <c r="J55" s="90">
        <v>0</v>
      </c>
      <c r="K55" s="90">
        <v>0</v>
      </c>
      <c r="L55" s="90">
        <v>0</v>
      </c>
      <c r="M55" s="91">
        <v>0</v>
      </c>
      <c r="N55" s="91">
        <v>0</v>
      </c>
    </row>
    <row r="56" spans="1:14" s="92" customFormat="1" ht="16.5">
      <c r="A56" s="89">
        <v>921</v>
      </c>
      <c r="B56" s="89"/>
      <c r="C56" s="89" t="s">
        <v>31</v>
      </c>
      <c r="D56" s="90">
        <v>440000</v>
      </c>
      <c r="E56" s="90">
        <v>-52000</v>
      </c>
      <c r="F56" s="90">
        <f t="shared" si="0"/>
        <v>388000</v>
      </c>
      <c r="G56" s="90">
        <v>0</v>
      </c>
      <c r="H56" s="90">
        <v>0</v>
      </c>
      <c r="I56" s="90">
        <v>0</v>
      </c>
      <c r="J56" s="90">
        <v>-52000</v>
      </c>
      <c r="K56" s="90">
        <v>0</v>
      </c>
      <c r="L56" s="90">
        <v>0</v>
      </c>
      <c r="M56" s="91">
        <v>0</v>
      </c>
      <c r="N56" s="91">
        <v>0</v>
      </c>
    </row>
    <row r="57" spans="1:14" s="92" customFormat="1" ht="16.5">
      <c r="A57" s="89"/>
      <c r="B57" s="89">
        <v>92109</v>
      </c>
      <c r="C57" s="89" t="s">
        <v>32</v>
      </c>
      <c r="D57" s="90">
        <v>270000</v>
      </c>
      <c r="E57" s="90">
        <v>-47000</v>
      </c>
      <c r="F57" s="90">
        <f t="shared" si="0"/>
        <v>223000</v>
      </c>
      <c r="G57" s="90">
        <v>0</v>
      </c>
      <c r="H57" s="90">
        <v>0</v>
      </c>
      <c r="I57" s="90">
        <v>0</v>
      </c>
      <c r="J57" s="90">
        <v>-47000</v>
      </c>
      <c r="K57" s="90">
        <v>0</v>
      </c>
      <c r="L57" s="90">
        <v>0</v>
      </c>
      <c r="M57" s="91">
        <v>0</v>
      </c>
      <c r="N57" s="91">
        <v>0</v>
      </c>
    </row>
    <row r="58" spans="1:14" s="92" customFormat="1" ht="16.5">
      <c r="A58" s="89"/>
      <c r="B58" s="89">
        <v>2480</v>
      </c>
      <c r="C58" s="89" t="s">
        <v>224</v>
      </c>
      <c r="D58" s="90">
        <v>270000</v>
      </c>
      <c r="E58" s="90">
        <v>-47000</v>
      </c>
      <c r="F58" s="90">
        <f t="shared" si="0"/>
        <v>223000</v>
      </c>
      <c r="G58" s="90">
        <v>0</v>
      </c>
      <c r="H58" s="90">
        <v>0</v>
      </c>
      <c r="I58" s="90">
        <v>0</v>
      </c>
      <c r="J58" s="90">
        <v>-47000</v>
      </c>
      <c r="K58" s="90">
        <v>0</v>
      </c>
      <c r="L58" s="90">
        <v>0</v>
      </c>
      <c r="M58" s="91">
        <v>0</v>
      </c>
      <c r="N58" s="91">
        <v>0</v>
      </c>
    </row>
    <row r="59" spans="1:14" s="92" customFormat="1" ht="8.25">
      <c r="A59" s="89"/>
      <c r="B59" s="89">
        <v>92116</v>
      </c>
      <c r="C59" s="89" t="s">
        <v>39</v>
      </c>
      <c r="D59" s="90">
        <v>170000</v>
      </c>
      <c r="E59" s="90">
        <v>-5000</v>
      </c>
      <c r="F59" s="90">
        <f t="shared" si="0"/>
        <v>165000</v>
      </c>
      <c r="G59" s="90">
        <v>0</v>
      </c>
      <c r="H59" s="90">
        <v>0</v>
      </c>
      <c r="I59" s="90">
        <v>0</v>
      </c>
      <c r="J59" s="90">
        <v>-5000</v>
      </c>
      <c r="K59" s="90">
        <v>0</v>
      </c>
      <c r="L59" s="90">
        <v>0</v>
      </c>
      <c r="M59" s="91">
        <v>0</v>
      </c>
      <c r="N59" s="91">
        <v>0</v>
      </c>
    </row>
    <row r="60" spans="1:14" s="92" customFormat="1" ht="16.5">
      <c r="A60" s="89"/>
      <c r="B60" s="89">
        <v>2480</v>
      </c>
      <c r="C60" s="89" t="s">
        <v>225</v>
      </c>
      <c r="D60" s="90">
        <v>170000</v>
      </c>
      <c r="E60" s="90">
        <v>-5000</v>
      </c>
      <c r="F60" s="90">
        <f t="shared" si="0"/>
        <v>165000</v>
      </c>
      <c r="G60" s="90">
        <v>0</v>
      </c>
      <c r="H60" s="90">
        <v>0</v>
      </c>
      <c r="I60" s="90">
        <v>0</v>
      </c>
      <c r="J60" s="90">
        <v>-5000</v>
      </c>
      <c r="K60" s="90">
        <v>0</v>
      </c>
      <c r="L60" s="90">
        <v>0</v>
      </c>
      <c r="M60" s="91">
        <v>0</v>
      </c>
      <c r="N60" s="91">
        <v>0</v>
      </c>
    </row>
    <row r="61" spans="1:14" s="92" customFormat="1" ht="8.25">
      <c r="A61" s="89">
        <v>926</v>
      </c>
      <c r="B61" s="89"/>
      <c r="C61" s="89" t="s">
        <v>117</v>
      </c>
      <c r="D61" s="90">
        <v>146941</v>
      </c>
      <c r="E61" s="90">
        <f>-5250+4786</f>
        <v>-464</v>
      </c>
      <c r="F61" s="90">
        <f t="shared" si="0"/>
        <v>146477</v>
      </c>
      <c r="G61" s="90">
        <v>-5250</v>
      </c>
      <c r="H61" s="90">
        <v>-5250</v>
      </c>
      <c r="I61" s="90">
        <v>0</v>
      </c>
      <c r="J61" s="90">
        <v>0</v>
      </c>
      <c r="K61" s="90">
        <v>0</v>
      </c>
      <c r="L61" s="90">
        <v>4786</v>
      </c>
      <c r="M61" s="91">
        <v>0</v>
      </c>
      <c r="N61" s="91">
        <v>0</v>
      </c>
    </row>
    <row r="62" spans="1:14" s="92" customFormat="1" ht="8.25">
      <c r="A62" s="89"/>
      <c r="B62" s="89">
        <v>92601</v>
      </c>
      <c r="C62" s="89" t="s">
        <v>53</v>
      </c>
      <c r="D62" s="90">
        <v>26488</v>
      </c>
      <c r="E62" s="90">
        <v>-5250</v>
      </c>
      <c r="F62" s="90">
        <f>E62+D62</f>
        <v>21238</v>
      </c>
      <c r="G62" s="90">
        <v>-5250</v>
      </c>
      <c r="H62" s="90">
        <v>-5250</v>
      </c>
      <c r="I62" s="90">
        <v>0</v>
      </c>
      <c r="J62" s="90">
        <v>0</v>
      </c>
      <c r="K62" s="90">
        <v>0</v>
      </c>
      <c r="L62" s="90">
        <v>0</v>
      </c>
      <c r="M62" s="91">
        <v>0</v>
      </c>
      <c r="N62" s="91">
        <v>0</v>
      </c>
    </row>
    <row r="63" spans="1:14" s="92" customFormat="1" ht="8.25">
      <c r="A63" s="89"/>
      <c r="B63" s="89">
        <v>4170</v>
      </c>
      <c r="C63" s="89" t="s">
        <v>98</v>
      </c>
      <c r="D63" s="90">
        <v>23130</v>
      </c>
      <c r="E63" s="90">
        <v>-5250</v>
      </c>
      <c r="F63" s="90">
        <f>E63+D63</f>
        <v>17880</v>
      </c>
      <c r="G63" s="90">
        <v>-5250</v>
      </c>
      <c r="H63" s="90">
        <v>-5250</v>
      </c>
      <c r="I63" s="90">
        <v>0</v>
      </c>
      <c r="J63" s="90">
        <v>0</v>
      </c>
      <c r="K63" s="90">
        <v>0</v>
      </c>
      <c r="L63" s="90">
        <v>0</v>
      </c>
      <c r="M63" s="91">
        <v>0</v>
      </c>
      <c r="N63" s="91">
        <v>0</v>
      </c>
    </row>
    <row r="64" spans="1:14" s="92" customFormat="1" ht="8.25">
      <c r="A64" s="89"/>
      <c r="B64" s="89">
        <v>92605</v>
      </c>
      <c r="C64" s="89" t="s">
        <v>118</v>
      </c>
      <c r="D64" s="90">
        <v>120453</v>
      </c>
      <c r="E64" s="90">
        <v>4786</v>
      </c>
      <c r="F64" s="90">
        <f>D64+E64</f>
        <v>125239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4786</v>
      </c>
      <c r="M64" s="91">
        <v>0</v>
      </c>
      <c r="N64" s="91">
        <v>0</v>
      </c>
    </row>
    <row r="65" spans="1:14" s="92" customFormat="1" ht="8.25">
      <c r="A65" s="89"/>
      <c r="B65" s="89">
        <v>4177</v>
      </c>
      <c r="C65" s="89" t="s">
        <v>98</v>
      </c>
      <c r="D65" s="90">
        <v>24939</v>
      </c>
      <c r="E65" s="90">
        <v>4068.1</v>
      </c>
      <c r="F65" s="90">
        <f>D65+E65</f>
        <v>29007.1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0">
        <v>4068.1</v>
      </c>
      <c r="M65" s="91">
        <v>0</v>
      </c>
      <c r="N65" s="91">
        <v>0</v>
      </c>
    </row>
    <row r="66" spans="1:14" s="92" customFormat="1" ht="8.25">
      <c r="A66" s="89"/>
      <c r="B66" s="89">
        <v>4179</v>
      </c>
      <c r="C66" s="89" t="s">
        <v>98</v>
      </c>
      <c r="D66" s="90">
        <v>4401</v>
      </c>
      <c r="E66" s="90">
        <v>717.9</v>
      </c>
      <c r="F66" s="90">
        <v>5118.8999999999996</v>
      </c>
      <c r="G66" s="90">
        <v>0</v>
      </c>
      <c r="H66" s="90">
        <v>0</v>
      </c>
      <c r="I66" s="90">
        <v>0</v>
      </c>
      <c r="J66" s="90">
        <v>0</v>
      </c>
      <c r="K66" s="90">
        <v>0</v>
      </c>
      <c r="L66" s="90">
        <v>717.9</v>
      </c>
      <c r="M66" s="91">
        <v>0</v>
      </c>
      <c r="N66" s="91">
        <v>0</v>
      </c>
    </row>
    <row r="67" spans="1:14" s="92" customFormat="1" ht="33" hidden="1">
      <c r="A67" s="89"/>
      <c r="B67" s="89">
        <v>2820</v>
      </c>
      <c r="C67" s="89" t="s">
        <v>221</v>
      </c>
      <c r="D67" s="90">
        <v>76000</v>
      </c>
      <c r="E67" s="90">
        <v>813</v>
      </c>
      <c r="F67" s="90">
        <v>76813</v>
      </c>
      <c r="G67" s="90">
        <v>0</v>
      </c>
      <c r="H67" s="90">
        <v>0</v>
      </c>
      <c r="I67" s="90">
        <v>0</v>
      </c>
      <c r="J67" s="90">
        <v>813</v>
      </c>
      <c r="K67" s="90">
        <v>0</v>
      </c>
      <c r="L67" s="90">
        <v>0</v>
      </c>
      <c r="M67" s="91">
        <v>0</v>
      </c>
      <c r="N67" s="91">
        <v>0</v>
      </c>
    </row>
    <row r="68" spans="1:14" s="96" customFormat="1" ht="12">
      <c r="A68" s="183" t="s">
        <v>100</v>
      </c>
      <c r="B68" s="183"/>
      <c r="C68" s="183"/>
      <c r="D68" s="93">
        <v>20826266.68</v>
      </c>
      <c r="E68" s="93">
        <v>89395</v>
      </c>
      <c r="F68" s="93">
        <f>D68+E68</f>
        <v>20915661.68</v>
      </c>
      <c r="G68" s="93">
        <v>15067022.68</v>
      </c>
      <c r="H68" s="93">
        <v>9868164.8200000003</v>
      </c>
      <c r="I68" s="93">
        <v>5198857.8600000003</v>
      </c>
      <c r="J68" s="93">
        <v>464813</v>
      </c>
      <c r="K68" s="93">
        <v>4191475</v>
      </c>
      <c r="L68" s="93">
        <v>409281</v>
      </c>
      <c r="M68" s="94">
        <v>0</v>
      </c>
      <c r="N68" s="95">
        <v>783070</v>
      </c>
    </row>
    <row r="69" spans="1:14" s="100" customFormat="1" ht="12">
      <c r="A69" s="97"/>
      <c r="B69" s="97"/>
      <c r="C69" s="97"/>
      <c r="D69" s="97"/>
      <c r="E69" s="97"/>
      <c r="F69" s="97"/>
      <c r="G69" s="97"/>
      <c r="H69" s="98"/>
      <c r="I69" s="98"/>
      <c r="J69" s="98"/>
      <c r="K69" s="99"/>
      <c r="L69" s="99"/>
    </row>
    <row r="70" spans="1:14" s="100" customFormat="1" ht="12">
      <c r="A70" s="101"/>
      <c r="B70" s="97"/>
      <c r="C70" s="97"/>
      <c r="D70" s="97"/>
      <c r="E70" s="97"/>
      <c r="F70" s="97"/>
      <c r="G70" s="97"/>
      <c r="H70" s="98"/>
      <c r="I70" s="98"/>
      <c r="J70" s="98"/>
      <c r="K70" s="99"/>
      <c r="L70" s="99"/>
    </row>
    <row r="71" spans="1:14" s="100" customFormat="1" ht="12">
      <c r="A71" s="97"/>
      <c r="B71" s="97"/>
      <c r="C71" s="97"/>
      <c r="D71" s="97"/>
      <c r="E71" s="97"/>
      <c r="F71" s="97"/>
      <c r="G71" s="97"/>
      <c r="H71" s="98"/>
      <c r="I71" s="98"/>
      <c r="J71" s="98"/>
      <c r="K71" s="99"/>
      <c r="L71" s="99"/>
    </row>
    <row r="72" spans="1:14" s="100" customFormat="1" ht="12">
      <c r="A72" s="97"/>
      <c r="B72" s="97"/>
      <c r="C72" s="97"/>
      <c r="D72" s="97"/>
      <c r="E72" s="97"/>
      <c r="F72" s="97"/>
      <c r="G72" s="97"/>
      <c r="H72" s="98"/>
      <c r="I72" s="98"/>
      <c r="J72" s="98"/>
      <c r="K72" s="99"/>
      <c r="L72" s="99"/>
    </row>
    <row r="73" spans="1:14" s="100" customFormat="1" ht="12">
      <c r="A73" s="97"/>
      <c r="B73" s="97"/>
      <c r="C73" s="97"/>
      <c r="D73" s="97"/>
      <c r="E73" s="97"/>
      <c r="F73" s="97"/>
      <c r="G73" s="97"/>
      <c r="H73" s="98"/>
      <c r="I73" s="98"/>
      <c r="J73" s="98"/>
      <c r="K73" s="99"/>
      <c r="L73" s="99"/>
    </row>
    <row r="74" spans="1:14" s="100" customFormat="1" ht="12">
      <c r="A74" s="97"/>
      <c r="B74" s="97"/>
      <c r="C74" s="97"/>
      <c r="D74" s="97"/>
      <c r="E74" s="97"/>
      <c r="F74" s="97"/>
      <c r="G74" s="97"/>
      <c r="H74" s="98"/>
      <c r="I74" s="98"/>
      <c r="J74" s="98"/>
      <c r="K74" s="99"/>
      <c r="L74" s="99"/>
    </row>
    <row r="75" spans="1:14" s="100" customFormat="1" ht="12">
      <c r="A75" s="97"/>
      <c r="B75" s="97"/>
      <c r="C75" s="97"/>
      <c r="D75" s="97"/>
      <c r="E75" s="97"/>
      <c r="F75" s="97"/>
      <c r="G75" s="97"/>
      <c r="H75" s="98"/>
      <c r="I75" s="98"/>
      <c r="J75" s="98"/>
      <c r="K75" s="99"/>
      <c r="L75" s="99"/>
    </row>
    <row r="76" spans="1:14" s="100" customFormat="1" ht="12">
      <c r="A76" s="97"/>
      <c r="B76" s="97"/>
      <c r="C76" s="97"/>
      <c r="D76" s="97"/>
      <c r="E76" s="97"/>
      <c r="F76" s="97"/>
      <c r="G76" s="97"/>
      <c r="H76" s="97"/>
      <c r="I76" s="97"/>
      <c r="J76" s="97"/>
    </row>
    <row r="77" spans="1:14" s="100" customFormat="1" ht="12">
      <c r="A77" s="97"/>
      <c r="B77" s="97"/>
      <c r="C77" s="97"/>
      <c r="D77" s="97"/>
      <c r="E77" s="97"/>
      <c r="F77" s="97"/>
      <c r="G77" s="97"/>
      <c r="H77" s="97"/>
      <c r="I77" s="97"/>
      <c r="J77" s="97"/>
    </row>
    <row r="78" spans="1:14" s="100" customFormat="1" ht="12">
      <c r="A78" s="97"/>
      <c r="B78" s="97"/>
      <c r="C78" s="97"/>
      <c r="D78" s="97"/>
      <c r="E78" s="97"/>
      <c r="F78" s="97"/>
      <c r="G78" s="97"/>
      <c r="H78" s="97"/>
      <c r="I78" s="97"/>
      <c r="J78" s="97"/>
    </row>
    <row r="79" spans="1:14" s="100" customFormat="1" ht="12">
      <c r="A79" s="97"/>
      <c r="B79" s="97"/>
      <c r="C79" s="97"/>
      <c r="D79" s="97"/>
      <c r="E79" s="97"/>
      <c r="F79" s="97"/>
      <c r="G79" s="97"/>
      <c r="H79" s="97"/>
      <c r="I79" s="97"/>
      <c r="J79" s="97"/>
    </row>
    <row r="80" spans="1:14" s="100" customFormat="1" ht="12">
      <c r="A80" s="97"/>
      <c r="B80" s="97"/>
      <c r="C80" s="97"/>
      <c r="D80" s="97"/>
      <c r="E80" s="97"/>
      <c r="F80" s="97"/>
      <c r="G80" s="97"/>
      <c r="H80" s="97"/>
      <c r="I80" s="97"/>
      <c r="J80" s="97"/>
    </row>
    <row r="81" spans="1:10" s="100" customFormat="1" ht="12">
      <c r="A81" s="97"/>
      <c r="B81" s="97"/>
      <c r="C81" s="97"/>
      <c r="D81" s="97"/>
      <c r="E81" s="97"/>
      <c r="F81" s="97"/>
      <c r="G81" s="97"/>
      <c r="H81" s="97"/>
      <c r="I81" s="97"/>
      <c r="J81" s="97"/>
    </row>
    <row r="82" spans="1:10" s="100" customFormat="1" ht="12">
      <c r="A82" s="97"/>
      <c r="B82" s="97"/>
      <c r="C82" s="97"/>
      <c r="D82" s="97"/>
      <c r="E82" s="97"/>
      <c r="F82" s="97"/>
      <c r="G82" s="97"/>
      <c r="H82" s="97"/>
      <c r="I82" s="97"/>
      <c r="J82" s="97"/>
    </row>
    <row r="83" spans="1:10" s="100" customFormat="1" ht="12">
      <c r="A83" s="97"/>
      <c r="B83" s="97"/>
      <c r="C83" s="97"/>
      <c r="D83" s="97"/>
      <c r="E83" s="97"/>
      <c r="F83" s="97"/>
      <c r="G83" s="97"/>
      <c r="H83" s="97"/>
      <c r="I83" s="97"/>
      <c r="J83" s="97"/>
    </row>
    <row r="84" spans="1:10">
      <c r="D84" s="97"/>
    </row>
  </sheetData>
  <mergeCells count="15">
    <mergeCell ref="A68:C68"/>
    <mergeCell ref="J1:N1"/>
    <mergeCell ref="J2:N2"/>
    <mergeCell ref="A5:A6"/>
    <mergeCell ref="B5:B6"/>
    <mergeCell ref="C5:C6"/>
    <mergeCell ref="D5:D6"/>
    <mergeCell ref="F5:F6"/>
    <mergeCell ref="G5:G6"/>
    <mergeCell ref="H5:I5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Załącznik 2</vt:lpstr>
      <vt:lpstr>Załącznik 1</vt:lpstr>
      <vt:lpstr>Załacznik 3</vt:lpstr>
      <vt:lpstr>Załacznik 4</vt:lpstr>
      <vt:lpstr>Załacznik 5</vt:lpstr>
      <vt:lpstr>Załacznik Nr 2b</vt:lpstr>
      <vt:lpstr>Załacznik Nr 2a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2011-12-27T13:56:05Z</cp:lastPrinted>
  <dcterms:created xsi:type="dcterms:W3CDTF">2011-12-15T13:11:14Z</dcterms:created>
  <dcterms:modified xsi:type="dcterms:W3CDTF">2011-12-27T13:57:51Z</dcterms:modified>
</cp:coreProperties>
</file>