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3913"/>
  <workbookPr autoCompressPictures="0"/>
  <bookViews>
    <workbookView xWindow="120" yWindow="20" windowWidth="15480" windowHeight="8160" tabRatio="497" firstSheet="4" activeTab="9"/>
  </bookViews>
  <sheets>
    <sheet name="Załacznik Nr 1" sheetId="2" r:id="rId1"/>
    <sheet name="Załacznik Nr 2" sheetId="3" r:id="rId2"/>
    <sheet name="Załacznik Nr 3" sheetId="6" r:id="rId3"/>
    <sheet name="Załacznik Nr 4" sheetId="7" r:id="rId4"/>
    <sheet name="Załacznik Nr 5" sheetId="10" r:id="rId5"/>
    <sheet name="Załacznik Nr 8" sheetId="11" state="hidden" r:id="rId6"/>
    <sheet name="Załącznik Nr 6" sheetId="12" r:id="rId7"/>
    <sheet name="Załącznik Nr 7" sheetId="13" r:id="rId8"/>
    <sheet name="Załącznik Nr 8" sheetId="14" r:id="rId9"/>
    <sheet name="Załącznik Nr 9" sheetId="15" r:id="rId10"/>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7" i="14" l="1"/>
  <c r="C17" i="14"/>
  <c r="E17" i="14"/>
  <c r="E16" i="14"/>
  <c r="E15" i="14"/>
  <c r="E14" i="14"/>
  <c r="E13" i="14"/>
  <c r="E12" i="14"/>
  <c r="E11" i="14"/>
  <c r="D17" i="15"/>
  <c r="C17" i="15"/>
  <c r="E17" i="15"/>
  <c r="E16" i="15"/>
  <c r="E15" i="15"/>
  <c r="E14" i="15"/>
  <c r="E13" i="15"/>
  <c r="E12" i="15"/>
  <c r="E11" i="15"/>
  <c r="J25" i="3"/>
  <c r="F28" i="6"/>
  <c r="E55" i="2"/>
  <c r="H20" i="2"/>
  <c r="H55" i="2"/>
  <c r="D55" i="2"/>
  <c r="K55" i="2"/>
  <c r="J71" i="2"/>
  <c r="H71" i="2"/>
  <c r="J52" i="2"/>
  <c r="H52" i="2"/>
  <c r="H49" i="2"/>
  <c r="H33" i="2"/>
  <c r="H29" i="2"/>
  <c r="H22" i="2"/>
  <c r="H10" i="2"/>
  <c r="I18" i="2"/>
  <c r="J18" i="2"/>
  <c r="H18" i="2"/>
  <c r="H74" i="2"/>
  <c r="I67" i="2"/>
  <c r="I61" i="2"/>
  <c r="I52" i="2"/>
  <c r="I49" i="2"/>
  <c r="I74" i="2"/>
  <c r="J61" i="2"/>
  <c r="J35" i="2"/>
  <c r="J29" i="2"/>
  <c r="J10" i="2"/>
  <c r="J74" i="2"/>
  <c r="C71" i="2"/>
  <c r="C67" i="2"/>
  <c r="C61" i="2"/>
  <c r="C52" i="2"/>
  <c r="C49" i="2"/>
  <c r="C35" i="2"/>
  <c r="C33" i="2"/>
  <c r="C29" i="2"/>
  <c r="C22" i="2"/>
  <c r="C10" i="2"/>
  <c r="C18" i="2"/>
  <c r="C14" i="2"/>
  <c r="C65" i="2"/>
  <c r="C74" i="2"/>
  <c r="E72" i="2"/>
  <c r="F71" i="2"/>
  <c r="E66" i="2"/>
  <c r="D66" i="2"/>
  <c r="D65" i="2"/>
  <c r="K65" i="2"/>
  <c r="K66" i="2"/>
  <c r="E65" i="2"/>
  <c r="F65" i="2"/>
  <c r="E59" i="2"/>
  <c r="D59" i="2"/>
  <c r="D58" i="2"/>
  <c r="K58" i="2"/>
  <c r="D53" i="2"/>
  <c r="G52" i="2"/>
  <c r="G67" i="2"/>
  <c r="G61" i="2"/>
  <c r="G74" i="2"/>
  <c r="D51" i="2"/>
  <c r="K51" i="2"/>
  <c r="E49" i="2"/>
  <c r="D50" i="2"/>
  <c r="D49" i="2"/>
  <c r="D43" i="2"/>
  <c r="K43" i="2"/>
  <c r="E35" i="2"/>
  <c r="D32" i="2"/>
  <c r="E30" i="2"/>
  <c r="E29" i="2"/>
  <c r="E22" i="2"/>
  <c r="D28" i="2"/>
  <c r="K28" i="2"/>
  <c r="D72" i="2"/>
  <c r="D71" i="2"/>
  <c r="D70" i="2"/>
  <c r="K70" i="2"/>
  <c r="D69" i="2"/>
  <c r="K69" i="2"/>
  <c r="D68" i="2"/>
  <c r="K68" i="2"/>
  <c r="F67" i="2"/>
  <c r="E67" i="2"/>
  <c r="D67" i="2"/>
  <c r="K67" i="2"/>
  <c r="D64" i="2"/>
  <c r="K64" i="2"/>
  <c r="E63" i="2"/>
  <c r="D63" i="2"/>
  <c r="K63" i="2"/>
  <c r="E62" i="2"/>
  <c r="D62" i="2"/>
  <c r="K62" i="2"/>
  <c r="F61" i="2"/>
  <c r="D57" i="2"/>
  <c r="K57" i="2"/>
  <c r="E54" i="2"/>
  <c r="E52" i="2"/>
  <c r="E61" i="2"/>
  <c r="E34" i="2"/>
  <c r="E33" i="2"/>
  <c r="E12" i="2"/>
  <c r="E10" i="2"/>
  <c r="E18" i="2"/>
  <c r="E14" i="2"/>
  <c r="E74" i="2"/>
  <c r="D54" i="2"/>
  <c r="K54" i="2"/>
  <c r="F49" i="2"/>
  <c r="D48" i="2"/>
  <c r="K48" i="2"/>
  <c r="D47" i="2"/>
  <c r="K47" i="2"/>
  <c r="D46" i="2"/>
  <c r="K46" i="2"/>
  <c r="D45" i="2"/>
  <c r="K45" i="2"/>
  <c r="D44" i="2"/>
  <c r="K44" i="2"/>
  <c r="D42" i="2"/>
  <c r="K42" i="2"/>
  <c r="D41" i="2"/>
  <c r="K41" i="2"/>
  <c r="D40" i="2"/>
  <c r="K40" i="2"/>
  <c r="D39" i="2"/>
  <c r="K39" i="2"/>
  <c r="D38" i="2"/>
  <c r="K38" i="2"/>
  <c r="D37" i="2"/>
  <c r="K37" i="2"/>
  <c r="D36" i="2"/>
  <c r="K36" i="2"/>
  <c r="D34" i="2"/>
  <c r="F33" i="2"/>
  <c r="D31" i="2"/>
  <c r="K31" i="2"/>
  <c r="F29" i="2"/>
  <c r="D27" i="2"/>
  <c r="K27" i="2"/>
  <c r="D26" i="2"/>
  <c r="K26" i="2"/>
  <c r="D25" i="2"/>
  <c r="K25" i="2"/>
  <c r="D24" i="2"/>
  <c r="K24" i="2"/>
  <c r="D23" i="2"/>
  <c r="K23" i="2"/>
  <c r="H21" i="2"/>
  <c r="D21" i="2"/>
  <c r="K21" i="2"/>
  <c r="D20" i="2"/>
  <c r="K20" i="2"/>
  <c r="D19" i="2"/>
  <c r="K19" i="2"/>
  <c r="D17" i="2"/>
  <c r="K17" i="2"/>
  <c r="D16" i="2"/>
  <c r="K16" i="2"/>
  <c r="D15" i="2"/>
  <c r="F14" i="2"/>
  <c r="D13" i="2"/>
  <c r="K13" i="2"/>
  <c r="D12" i="2"/>
  <c r="K12" i="2"/>
  <c r="D11" i="2"/>
  <c r="K11" i="2"/>
  <c r="F10" i="2"/>
  <c r="F17" i="7"/>
  <c r="I17" i="7"/>
  <c r="F16" i="7"/>
  <c r="I16" i="7"/>
  <c r="I13" i="7"/>
  <c r="F12" i="7"/>
  <c r="I12" i="7"/>
  <c r="F11" i="7"/>
  <c r="I11" i="7"/>
  <c r="F10" i="7"/>
  <c r="I10" i="7"/>
  <c r="I9" i="7"/>
  <c r="I8" i="7"/>
  <c r="G28" i="6"/>
  <c r="H31" i="6"/>
  <c r="H30" i="6"/>
  <c r="H29" i="6"/>
  <c r="H22" i="6"/>
  <c r="G19" i="6"/>
  <c r="F19" i="6"/>
  <c r="H19" i="6"/>
  <c r="H17" i="6"/>
  <c r="H16" i="6"/>
  <c r="G15" i="6"/>
  <c r="F15" i="6"/>
  <c r="H15" i="6"/>
  <c r="H14" i="6"/>
  <c r="H13" i="6"/>
  <c r="G12" i="6"/>
  <c r="F12" i="6"/>
  <c r="H12" i="6"/>
  <c r="H31" i="13"/>
  <c r="H49" i="13"/>
  <c r="H51" i="13"/>
  <c r="I75" i="3"/>
  <c r="H75" i="3"/>
  <c r="G75" i="3"/>
  <c r="U75" i="3"/>
  <c r="J74" i="3"/>
  <c r="K74" i="3"/>
  <c r="I74" i="3"/>
  <c r="H74" i="3"/>
  <c r="G74" i="3"/>
  <c r="U74" i="3"/>
  <c r="H73" i="3"/>
  <c r="Q73" i="3"/>
  <c r="G73" i="3"/>
  <c r="F73" i="3"/>
  <c r="U73" i="3"/>
  <c r="I72" i="3"/>
  <c r="H72" i="3"/>
  <c r="Q72" i="3"/>
  <c r="G72" i="3"/>
  <c r="U72" i="3"/>
  <c r="I71" i="3"/>
  <c r="H71" i="3"/>
  <c r="Q71" i="3"/>
  <c r="G71" i="3"/>
  <c r="U71" i="3"/>
  <c r="K70" i="3"/>
  <c r="I70" i="3"/>
  <c r="H70" i="3"/>
  <c r="G70" i="3"/>
  <c r="U70" i="3"/>
  <c r="G69" i="3"/>
  <c r="F69" i="3"/>
  <c r="U69" i="3"/>
  <c r="K68" i="3"/>
  <c r="I68" i="3"/>
  <c r="H68" i="3"/>
  <c r="G68" i="3"/>
  <c r="U68" i="3"/>
  <c r="I67" i="3"/>
  <c r="H67" i="3"/>
  <c r="G67" i="3"/>
  <c r="U67" i="3"/>
  <c r="I66" i="3"/>
  <c r="H66" i="3"/>
  <c r="G66" i="3"/>
  <c r="U66" i="3"/>
  <c r="I65" i="3"/>
  <c r="H65" i="3"/>
  <c r="G65" i="3"/>
  <c r="U65" i="3"/>
  <c r="I64" i="3"/>
  <c r="H64" i="3"/>
  <c r="G64" i="3"/>
  <c r="U64" i="3"/>
  <c r="J63" i="3"/>
  <c r="K63" i="3"/>
  <c r="I63" i="3"/>
  <c r="H63" i="3"/>
  <c r="G63" i="3"/>
  <c r="U63" i="3"/>
  <c r="G62" i="3"/>
  <c r="F62" i="3"/>
  <c r="U62" i="3"/>
  <c r="I61" i="3"/>
  <c r="H61" i="3"/>
  <c r="G61" i="3"/>
  <c r="U61" i="3"/>
  <c r="G60" i="3"/>
  <c r="F60" i="3"/>
  <c r="U60" i="3"/>
  <c r="I59" i="3"/>
  <c r="H59" i="3"/>
  <c r="G59" i="3"/>
  <c r="U59" i="3"/>
  <c r="J58" i="3"/>
  <c r="I58" i="3"/>
  <c r="H58" i="3"/>
  <c r="G58" i="3"/>
  <c r="U58" i="3"/>
  <c r="J57" i="3"/>
  <c r="K57" i="3"/>
  <c r="I57" i="3"/>
  <c r="H57" i="3"/>
  <c r="G57" i="3"/>
  <c r="U57" i="3"/>
  <c r="H56" i="3"/>
  <c r="G56" i="3"/>
  <c r="U56" i="3"/>
  <c r="I55" i="3"/>
  <c r="H55" i="3"/>
  <c r="G55" i="3"/>
  <c r="U55" i="3"/>
  <c r="I54" i="3"/>
  <c r="H54" i="3"/>
  <c r="G54" i="3"/>
  <c r="U54" i="3"/>
  <c r="I53" i="3"/>
  <c r="H53" i="3"/>
  <c r="G53" i="3"/>
  <c r="U53" i="3"/>
  <c r="J52" i="3"/>
  <c r="K52" i="3"/>
  <c r="I52" i="3"/>
  <c r="H52" i="3"/>
  <c r="G52" i="3"/>
  <c r="U52" i="3"/>
  <c r="I51" i="3"/>
  <c r="H51" i="3"/>
  <c r="G51" i="3"/>
  <c r="U51" i="3"/>
  <c r="I50" i="3"/>
  <c r="H50" i="3"/>
  <c r="G50" i="3"/>
  <c r="U50" i="3"/>
  <c r="G49" i="3"/>
  <c r="F49" i="3"/>
  <c r="U49" i="3"/>
  <c r="J48" i="3"/>
  <c r="K48" i="3"/>
  <c r="I48" i="3"/>
  <c r="H48" i="3"/>
  <c r="G48" i="3"/>
  <c r="U48" i="3"/>
  <c r="K47" i="3"/>
  <c r="I47" i="3"/>
  <c r="H47" i="3"/>
  <c r="G47" i="3"/>
  <c r="U47" i="3"/>
  <c r="I46" i="3"/>
  <c r="H46" i="3"/>
  <c r="G46" i="3"/>
  <c r="U46" i="3"/>
  <c r="G45" i="3"/>
  <c r="F45" i="3"/>
  <c r="U45" i="3"/>
  <c r="K44" i="3"/>
  <c r="I44" i="3"/>
  <c r="N44" i="3"/>
  <c r="H44" i="3"/>
  <c r="G44" i="3"/>
  <c r="U44" i="3"/>
  <c r="I43" i="3"/>
  <c r="H43" i="3"/>
  <c r="G43" i="3"/>
  <c r="U43" i="3"/>
  <c r="J42" i="3"/>
  <c r="K42" i="3"/>
  <c r="I42" i="3"/>
  <c r="H42" i="3"/>
  <c r="Q42" i="3"/>
  <c r="G42" i="3"/>
  <c r="U42" i="3"/>
  <c r="J41" i="3"/>
  <c r="K41" i="3"/>
  <c r="I41" i="3"/>
  <c r="H41" i="3"/>
  <c r="Q41" i="3"/>
  <c r="G41" i="3"/>
  <c r="U41" i="3"/>
  <c r="J40" i="3"/>
  <c r="K40" i="3"/>
  <c r="I40" i="3"/>
  <c r="H40" i="3"/>
  <c r="G40" i="3"/>
  <c r="U40" i="3"/>
  <c r="I39" i="3"/>
  <c r="H39" i="3"/>
  <c r="G39" i="3"/>
  <c r="U39" i="3"/>
  <c r="J38" i="3"/>
  <c r="K38" i="3"/>
  <c r="I38" i="3"/>
  <c r="H38" i="3"/>
  <c r="G38" i="3"/>
  <c r="U38" i="3"/>
  <c r="I37" i="3"/>
  <c r="H37" i="3"/>
  <c r="R37" i="3"/>
  <c r="Q37" i="3"/>
  <c r="G37" i="3"/>
  <c r="U37" i="3"/>
  <c r="G36" i="3"/>
  <c r="F36" i="3"/>
  <c r="U36" i="3"/>
  <c r="U35" i="3"/>
  <c r="F34" i="3"/>
  <c r="U34" i="3"/>
  <c r="I33" i="3"/>
  <c r="H33" i="3"/>
  <c r="G33" i="3"/>
  <c r="U33" i="3"/>
  <c r="G32" i="3"/>
  <c r="F32" i="3"/>
  <c r="U32" i="3"/>
  <c r="K31" i="3"/>
  <c r="I31" i="3"/>
  <c r="H31" i="3"/>
  <c r="G31" i="3"/>
  <c r="U31" i="3"/>
  <c r="I30" i="3"/>
  <c r="H30" i="3"/>
  <c r="G30" i="3"/>
  <c r="U30" i="3"/>
  <c r="H29" i="3"/>
  <c r="G29" i="3"/>
  <c r="F29" i="3"/>
  <c r="U29" i="3"/>
  <c r="I28" i="3"/>
  <c r="H28" i="3"/>
  <c r="G28" i="3"/>
  <c r="U28" i="3"/>
  <c r="G27" i="3"/>
  <c r="F27" i="3"/>
  <c r="U27" i="3"/>
  <c r="I24" i="3"/>
  <c r="H24" i="3"/>
  <c r="G24" i="3"/>
  <c r="U24" i="3"/>
  <c r="I23" i="3"/>
  <c r="H23" i="3"/>
  <c r="G23" i="3"/>
  <c r="U23" i="3"/>
  <c r="I21" i="3"/>
  <c r="H21" i="3"/>
  <c r="G21" i="3"/>
  <c r="U21" i="3"/>
  <c r="H20" i="3"/>
  <c r="G20" i="3"/>
  <c r="F20" i="3"/>
  <c r="U20" i="3"/>
  <c r="I19" i="3"/>
  <c r="H19" i="3"/>
  <c r="G19" i="3"/>
  <c r="U19" i="3"/>
  <c r="I18" i="3"/>
  <c r="H18" i="3"/>
  <c r="G18" i="3"/>
  <c r="U18" i="3"/>
  <c r="I17" i="3"/>
  <c r="L17" i="3"/>
  <c r="H17" i="3"/>
  <c r="Q17" i="3"/>
  <c r="G17" i="3"/>
  <c r="F17" i="3"/>
  <c r="U17" i="3"/>
  <c r="I16" i="3"/>
  <c r="H16" i="3"/>
  <c r="Q16" i="3"/>
  <c r="G16" i="3"/>
  <c r="U16" i="3"/>
  <c r="I15" i="3"/>
  <c r="L15" i="3"/>
  <c r="H15" i="3"/>
  <c r="Q15" i="3"/>
  <c r="G15" i="3"/>
  <c r="F15" i="3"/>
  <c r="U15" i="3"/>
  <c r="J14" i="3"/>
  <c r="K14" i="3"/>
  <c r="I14" i="3"/>
  <c r="H14" i="3"/>
  <c r="G14" i="3"/>
  <c r="U14" i="3"/>
  <c r="J13" i="3"/>
  <c r="K13" i="3"/>
  <c r="I13" i="3"/>
  <c r="L13" i="3"/>
  <c r="M13" i="3"/>
  <c r="H13" i="3"/>
  <c r="Q13" i="3"/>
  <c r="G13" i="3"/>
  <c r="F13" i="3"/>
  <c r="U13" i="3"/>
  <c r="J12" i="3"/>
  <c r="K12" i="3"/>
  <c r="I12" i="3"/>
  <c r="H12" i="3"/>
  <c r="Q12" i="3"/>
  <c r="G12" i="3"/>
  <c r="U12" i="3"/>
  <c r="I11" i="3"/>
  <c r="H11" i="3"/>
  <c r="Q11" i="3"/>
  <c r="G11" i="3"/>
  <c r="U11" i="3"/>
  <c r="H10" i="3"/>
  <c r="Q10" i="3"/>
  <c r="G10" i="3"/>
  <c r="U10" i="3"/>
  <c r="G9" i="3"/>
  <c r="F9" i="3"/>
  <c r="U9" i="3"/>
  <c r="J73" i="3"/>
  <c r="K73" i="3"/>
  <c r="L73" i="3"/>
  <c r="M73" i="3"/>
  <c r="N73" i="3"/>
  <c r="O73" i="3"/>
  <c r="P73" i="3"/>
  <c r="R73" i="3"/>
  <c r="S73" i="3"/>
  <c r="T73" i="3"/>
  <c r="J69" i="3"/>
  <c r="K69" i="3"/>
  <c r="L69" i="3"/>
  <c r="M69" i="3"/>
  <c r="N69" i="3"/>
  <c r="O69" i="3"/>
  <c r="P69" i="3"/>
  <c r="R69" i="3"/>
  <c r="S69" i="3"/>
  <c r="T69" i="3"/>
  <c r="Q69" i="3"/>
  <c r="J62" i="3"/>
  <c r="K62" i="3"/>
  <c r="L62" i="3"/>
  <c r="M62" i="3"/>
  <c r="N62" i="3"/>
  <c r="O62" i="3"/>
  <c r="P62" i="3"/>
  <c r="Q62" i="3"/>
  <c r="R62" i="3"/>
  <c r="S62" i="3"/>
  <c r="T62" i="3"/>
  <c r="J60" i="3"/>
  <c r="K60" i="3"/>
  <c r="L60" i="3"/>
  <c r="M60" i="3"/>
  <c r="N60" i="3"/>
  <c r="O60" i="3"/>
  <c r="P60" i="3"/>
  <c r="Q60" i="3"/>
  <c r="R60" i="3"/>
  <c r="S60" i="3"/>
  <c r="I60" i="3"/>
  <c r="J49" i="3"/>
  <c r="K49" i="3"/>
  <c r="L49" i="3"/>
  <c r="M49" i="3"/>
  <c r="N49" i="3"/>
  <c r="O49" i="3"/>
  <c r="P49" i="3"/>
  <c r="Q49" i="3"/>
  <c r="R49" i="3"/>
  <c r="S49" i="3"/>
  <c r="T49" i="3"/>
  <c r="T60" i="3"/>
  <c r="M45" i="3"/>
  <c r="K45" i="3"/>
  <c r="J45" i="3"/>
  <c r="T45" i="3"/>
  <c r="S45" i="3"/>
  <c r="R45" i="3"/>
  <c r="Q45" i="3"/>
  <c r="P45" i="3"/>
  <c r="O45" i="3"/>
  <c r="N45" i="3"/>
  <c r="L45" i="3"/>
  <c r="I45" i="3"/>
  <c r="T36" i="3"/>
  <c r="T76" i="3"/>
  <c r="S36" i="3"/>
  <c r="S76" i="3"/>
  <c r="R36" i="3"/>
  <c r="P36" i="3"/>
  <c r="O36" i="3"/>
  <c r="N36" i="3"/>
  <c r="M36" i="3"/>
  <c r="L36" i="3"/>
  <c r="J36" i="3"/>
  <c r="Q36" i="3"/>
  <c r="J32" i="3"/>
  <c r="K32" i="3"/>
  <c r="P32" i="3"/>
  <c r="I32" i="3"/>
  <c r="J29" i="3"/>
  <c r="L29" i="3"/>
  <c r="M29" i="3"/>
  <c r="N29" i="3"/>
  <c r="O29" i="3"/>
  <c r="P29" i="3"/>
  <c r="J27" i="3"/>
  <c r="K27" i="3"/>
  <c r="I27" i="3"/>
  <c r="J22" i="3"/>
  <c r="K22" i="3"/>
  <c r="M22" i="3"/>
  <c r="I26" i="3"/>
  <c r="H26" i="3"/>
  <c r="G26" i="3"/>
  <c r="U26" i="3"/>
  <c r="Q25" i="3"/>
  <c r="I25" i="3"/>
  <c r="H25" i="3"/>
  <c r="K20" i="3"/>
  <c r="I20" i="3"/>
  <c r="R15" i="3"/>
  <c r="R9" i="3"/>
  <c r="R76" i="3"/>
  <c r="Q76" i="3"/>
  <c r="F22" i="3"/>
  <c r="E49" i="3"/>
  <c r="E17" i="3"/>
  <c r="D15" i="6"/>
  <c r="E14" i="7"/>
  <c r="E12" i="7"/>
  <c r="E10" i="7"/>
  <c r="E18" i="7"/>
  <c r="D18" i="7"/>
  <c r="F15" i="7"/>
  <c r="I15" i="7"/>
  <c r="K50" i="13"/>
  <c r="H50" i="13"/>
  <c r="G50" i="13"/>
  <c r="F50" i="13"/>
  <c r="K71" i="2"/>
  <c r="F52" i="2"/>
  <c r="F74" i="2"/>
  <c r="D52" i="2"/>
  <c r="D61" i="2"/>
  <c r="D35" i="2"/>
  <c r="D33" i="2"/>
  <c r="D30" i="2"/>
  <c r="D29" i="2"/>
  <c r="D22" i="2"/>
  <c r="D10" i="2"/>
  <c r="D18" i="2"/>
  <c r="D14" i="2"/>
  <c r="D74" i="2"/>
  <c r="K30" i="2"/>
  <c r="K10" i="2"/>
  <c r="K14" i="2"/>
  <c r="K18" i="2"/>
  <c r="K35" i="2"/>
  <c r="K49" i="2"/>
  <c r="K22" i="2"/>
  <c r="K34" i="2"/>
  <c r="K33" i="2"/>
  <c r="K61" i="2"/>
  <c r="I69" i="3"/>
  <c r="Q9" i="3"/>
  <c r="I22" i="3"/>
  <c r="I73" i="3"/>
  <c r="G25" i="3"/>
  <c r="U25" i="3"/>
  <c r="I49" i="3"/>
  <c r="I62" i="3"/>
  <c r="H69" i="3"/>
  <c r="H49" i="3"/>
  <c r="H45" i="3"/>
  <c r="H32" i="3"/>
  <c r="I36" i="3"/>
  <c r="H36" i="3"/>
  <c r="K36" i="3"/>
  <c r="K29" i="3"/>
  <c r="I29" i="3"/>
  <c r="H28" i="6"/>
  <c r="F12" i="10"/>
  <c r="E12" i="10"/>
  <c r="G9" i="10"/>
  <c r="L9" i="3"/>
  <c r="I9" i="3"/>
  <c r="E9" i="3"/>
  <c r="E73" i="3"/>
  <c r="E69" i="3"/>
  <c r="E62" i="3"/>
  <c r="E45" i="3"/>
  <c r="E36" i="3"/>
  <c r="E34" i="3"/>
  <c r="E27" i="3"/>
  <c r="E20" i="3"/>
  <c r="K52" i="2"/>
  <c r="K29" i="2"/>
  <c r="H62" i="3"/>
  <c r="H60" i="3"/>
  <c r="H9" i="3"/>
  <c r="H27" i="3"/>
  <c r="G22" i="3"/>
  <c r="U22" i="3"/>
  <c r="H22" i="3"/>
  <c r="I51" i="13"/>
  <c r="G51" i="13"/>
  <c r="I50" i="13"/>
  <c r="G12" i="7"/>
  <c r="G10" i="12"/>
  <c r="F10" i="12"/>
  <c r="E10" i="12"/>
  <c r="G11" i="10"/>
  <c r="G10" i="10"/>
  <c r="F14" i="7"/>
  <c r="G9" i="7"/>
  <c r="G8" i="7"/>
  <c r="K74" i="2"/>
  <c r="F18" i="7"/>
  <c r="I18" i="7"/>
  <c r="I14" i="7"/>
  <c r="G14" i="7"/>
  <c r="G10" i="7"/>
  <c r="G18" i="7"/>
  <c r="G12" i="10"/>
  <c r="D28" i="6"/>
  <c r="E19" i="6"/>
  <c r="D19" i="6"/>
  <c r="E15" i="6"/>
  <c r="G18" i="6"/>
  <c r="E12" i="6"/>
  <c r="E18" i="6"/>
  <c r="D12" i="6"/>
  <c r="D18" i="6"/>
  <c r="F18" i="6"/>
  <c r="E60" i="3"/>
  <c r="K15" i="3"/>
  <c r="K9" i="3"/>
  <c r="J9" i="3"/>
  <c r="J15" i="3"/>
  <c r="J17" i="3"/>
  <c r="J76" i="3"/>
  <c r="E32" i="3"/>
  <c r="E29" i="3"/>
  <c r="E22" i="3"/>
  <c r="E15" i="3"/>
  <c r="E13" i="3"/>
  <c r="P9" i="3"/>
  <c r="P76" i="3"/>
  <c r="O9" i="3"/>
  <c r="O76" i="3"/>
  <c r="N9" i="3"/>
  <c r="N76" i="3"/>
  <c r="M9" i="3"/>
  <c r="M76" i="3"/>
  <c r="E76" i="3"/>
  <c r="F76" i="3"/>
  <c r="K17" i="3"/>
  <c r="K76" i="3"/>
  <c r="L76" i="3"/>
  <c r="I76" i="3"/>
  <c r="H76" i="3"/>
  <c r="G76" i="3"/>
  <c r="U76" i="3"/>
</calcChain>
</file>

<file path=xl/sharedStrings.xml><?xml version="1.0" encoding="utf-8"?>
<sst xmlns="http://schemas.openxmlformats.org/spreadsheetml/2006/main" count="580" uniqueCount="383">
  <si>
    <t>Dział</t>
  </si>
  <si>
    <t>Rozdział</t>
  </si>
  <si>
    <t>Treść</t>
  </si>
  <si>
    <t>Wykonanie procentowe</t>
  </si>
  <si>
    <t>w tym:</t>
  </si>
  <si>
    <t>010</t>
  </si>
  <si>
    <t>Rolnictwo i łowiectwo</t>
  </si>
  <si>
    <t>01010</t>
  </si>
  <si>
    <t>Infrastruktura wodociągowa i sanitacyjna wsi</t>
  </si>
  <si>
    <t>01030</t>
  </si>
  <si>
    <t>Izby  Rolnicze</t>
  </si>
  <si>
    <t>01095</t>
  </si>
  <si>
    <t>Pozostała działalność</t>
  </si>
  <si>
    <t>Wytwarzanie i zaopatrywanie w energię  elektryczną, gaz i wodę</t>
  </si>
  <si>
    <t>Dostarczanie wody</t>
  </si>
  <si>
    <t>Transport i łączność</t>
  </si>
  <si>
    <t>Drogi publiczne gminne</t>
  </si>
  <si>
    <t>Gospodarka mieszkaniowa</t>
  </si>
  <si>
    <t>Gospodarka gruntami i nieruchomościami</t>
  </si>
  <si>
    <t>Działalność usługowa</t>
  </si>
  <si>
    <t>Plany zagospodarowania przestrzennego</t>
  </si>
  <si>
    <t>Administracja publiczna</t>
  </si>
  <si>
    <t>Urzędy wojewódzkie</t>
  </si>
  <si>
    <t>751</t>
  </si>
  <si>
    <t>Urzędy naczelnych organów władzy państwowej, kontroli  i ochrony prawa oraz sądownictwa</t>
  </si>
  <si>
    <t>Bezpieczeństwo publiczne i ochrona przeciwpożarowa</t>
  </si>
  <si>
    <t>Ochotnicze straże pożarne</t>
  </si>
  <si>
    <t>Obrona cywilna</t>
  </si>
  <si>
    <t>757</t>
  </si>
  <si>
    <t>Obsługa długu publicznego</t>
  </si>
  <si>
    <t>Obsługa papierów wartościowych, kredytów i pożyczek jednostek samorządu terytorialnego</t>
  </si>
  <si>
    <t>Różne rozliczenia</t>
  </si>
  <si>
    <t>Rezerwy ogólne i celowe</t>
  </si>
  <si>
    <t>Oświata i wychowanie</t>
  </si>
  <si>
    <t>Oddziały przedszkolne w szkołach podstawowych</t>
  </si>
  <si>
    <t>Dowożenie uczniów do szkół</t>
  </si>
  <si>
    <t>Szkoły podstawowe</t>
  </si>
  <si>
    <t>Gimnazja</t>
  </si>
  <si>
    <t>Dokształcanie i doskonalenie nauczycieli</t>
  </si>
  <si>
    <t>Ochrona zdrowia</t>
  </si>
  <si>
    <t>85153</t>
  </si>
  <si>
    <t>Zwalczanie  narkomanii</t>
  </si>
  <si>
    <t>Przeciwdziałanie alkoholizmowi</t>
  </si>
  <si>
    <t>852</t>
  </si>
  <si>
    <t>Pomoc społeczna</t>
  </si>
  <si>
    <t>85212</t>
  </si>
  <si>
    <t>Zasiłki i pomoc w naturze oraz składki na ubezpieczenia emerytalne i rentowe</t>
  </si>
  <si>
    <t>Dodatki mieszkaniowe</t>
  </si>
  <si>
    <t>Zasiłki stałe</t>
  </si>
  <si>
    <t>Usługi opiekuńcze i specjalistyczne usługi opiekuńcze</t>
  </si>
  <si>
    <t>Pozostała  działalność</t>
  </si>
  <si>
    <t>854</t>
  </si>
  <si>
    <t>Edukacyjna opieka wychowawcza</t>
  </si>
  <si>
    <t>Pomoc materialna dla uczniów</t>
  </si>
  <si>
    <t>Gospodarka komunalna i ochrona środowiska</t>
  </si>
  <si>
    <t>Gospodarka ściekowa i ochrona wód</t>
  </si>
  <si>
    <t>Oświetlenie ulic, placów i dróg</t>
  </si>
  <si>
    <t>Wpływy i wydatki związane z gromadzeniem środków z opłat i kar za korzystanie ze środowiska</t>
  </si>
  <si>
    <t>Kultura i ochrona dziedzictwa narodowego</t>
  </si>
  <si>
    <t>Domy i ośrodki kultury, świetlice i kluby</t>
  </si>
  <si>
    <t>Biblioteki</t>
  </si>
  <si>
    <t>Obiekty sportowe</t>
  </si>
  <si>
    <t>Przedszkola</t>
  </si>
  <si>
    <t>Domy pomocy społecznej</t>
  </si>
  <si>
    <t xml:space="preserve">Różne jednostki obsługi gospodarki mieszkaniowej </t>
  </si>
  <si>
    <t xml:space="preserve">Kultura fizyczna </t>
  </si>
  <si>
    <t>Źródło dochodów*</t>
  </si>
  <si>
    <t>z tego:</t>
  </si>
  <si>
    <t>bieżące</t>
  </si>
  <si>
    <t>w tym</t>
  </si>
  <si>
    <t>majątkowe</t>
  </si>
  <si>
    <t>dotacje</t>
  </si>
  <si>
    <t>środki europejskie i inne środki pochodzące ze źródeł zagranicznych, niepodlegające zwrotowi</t>
  </si>
  <si>
    <t>Wpływy z usług</t>
  </si>
  <si>
    <t>Wpływy z różnych dochodów</t>
  </si>
  <si>
    <t>400</t>
  </si>
  <si>
    <t>Wytwarzanie i zaopatrywanie w energię elektryczną, gaz i wodę</t>
  </si>
  <si>
    <t>Pozostałe odsetki</t>
  </si>
  <si>
    <t>600</t>
  </si>
  <si>
    <t>700</t>
  </si>
  <si>
    <t>Wpływy z opłat za zarząd, użytkowanie i użytkowanie wieczyste nieruchomości</t>
  </si>
  <si>
    <t>Wpływy z różnych opłat</t>
  </si>
  <si>
    <t>Dochody ogółem</t>
  </si>
  <si>
    <t>Ogółem</t>
  </si>
  <si>
    <t>Wpływy z róznych dochodów</t>
  </si>
  <si>
    <t>40002</t>
  </si>
  <si>
    <t>60016</t>
  </si>
  <si>
    <t>70004</t>
  </si>
  <si>
    <t>70005</t>
  </si>
  <si>
    <t>Wpłaty z tytułu odpłatnego nabycia prawa własności oraz prawa użytkowania wieczystego nieruchomości</t>
  </si>
  <si>
    <t>750</t>
  </si>
  <si>
    <t>75011</t>
  </si>
  <si>
    <t>Dochody jednostek samorządu terytorialnego związane z realizacją zadań z zakresu administracji rządowej oraz innych zadań zleconych ustawami</t>
  </si>
  <si>
    <t>Urzędy naczelnych organów władzy państwowej, kontroli i ochrony prawa oraz sądownictwa</t>
  </si>
  <si>
    <t>75101</t>
  </si>
  <si>
    <t>754</t>
  </si>
  <si>
    <t>75414</t>
  </si>
  <si>
    <t>756</t>
  </si>
  <si>
    <t>Dochody od osób prawnych, od osób fizycznych i od innych jednostek nieposiadających osobowości prawnej oraz wydatki związane z ich poborem</t>
  </si>
  <si>
    <t>Odsetki od nieterminowych wpłat z tytułu podatków i opłat</t>
  </si>
  <si>
    <t>Podatek od nieruchomości</t>
  </si>
  <si>
    <t>Podatek rolny</t>
  </si>
  <si>
    <t>Podatek leśny</t>
  </si>
  <si>
    <t>Podatek od czynności cywilnoprawnych</t>
  </si>
  <si>
    <t>Podatek od środków transportowych</t>
  </si>
  <si>
    <t>Podatek od spadków i darowizn</t>
  </si>
  <si>
    <t>Wpływy z opłaty targowej</t>
  </si>
  <si>
    <t>Podatek dochodowy od osób fizycznych</t>
  </si>
  <si>
    <t>758</t>
  </si>
  <si>
    <t>Subwencje ogólne z budżetu państwa</t>
  </si>
  <si>
    <t>801</t>
  </si>
  <si>
    <t>80101</t>
  </si>
  <si>
    <t>85213</t>
  </si>
  <si>
    <t>85214</t>
  </si>
  <si>
    <t>Dotacje celowe otrzymane z budżetu państwa na realizację własnych zadań bieżących gmin (związków gmin)</t>
  </si>
  <si>
    <t>85216</t>
  </si>
  <si>
    <t>85219</t>
  </si>
  <si>
    <t>Ośrodki pomocy społecznej</t>
  </si>
  <si>
    <t>85295</t>
  </si>
  <si>
    <t>900</t>
  </si>
  <si>
    <t>90019</t>
  </si>
  <si>
    <t>75412</t>
  </si>
  <si>
    <t>80195</t>
  </si>
  <si>
    <t>85415</t>
  </si>
  <si>
    <t>90001</t>
  </si>
  <si>
    <t>90015</t>
  </si>
  <si>
    <t>75023</t>
  </si>
  <si>
    <t>Nazwa działu i rozdziału</t>
  </si>
  <si>
    <t>Dotacje na zadania bieżące</t>
  </si>
  <si>
    <t>Świadczenia na rzecz osób fizycznych</t>
  </si>
  <si>
    <t>Na programy z udziałem środków, o których mowa w art. 5 ust. 1 pkt 2 i 3 u.o.f.p.</t>
  </si>
  <si>
    <t>Wypłaty z tytułu poręczeń i gwarancji</t>
  </si>
  <si>
    <t>Obsługa długu</t>
  </si>
  <si>
    <t>na wynagrodzenia i składki od nich naliczane</t>
  </si>
  <si>
    <t>związane z realizacją ich statutowych zadań</t>
  </si>
  <si>
    <t>710</t>
  </si>
  <si>
    <t>71004</t>
  </si>
  <si>
    <t>75022</t>
  </si>
  <si>
    <t>Rady gmin</t>
  </si>
  <si>
    <t>Urzędy gmin</t>
  </si>
  <si>
    <t>75095</t>
  </si>
  <si>
    <t xml:space="preserve">Pozostała działalność </t>
  </si>
  <si>
    <t>75702</t>
  </si>
  <si>
    <t>75818</t>
  </si>
  <si>
    <t>80103</t>
  </si>
  <si>
    <t>80104</t>
  </si>
  <si>
    <t>80110</t>
  </si>
  <si>
    <t>80113</t>
  </si>
  <si>
    <t>80114</t>
  </si>
  <si>
    <t>Zespoły ekonomiczno-administracyjne szkół</t>
  </si>
  <si>
    <t>80146</t>
  </si>
  <si>
    <t>851</t>
  </si>
  <si>
    <t>85154</t>
  </si>
  <si>
    <t>85195</t>
  </si>
  <si>
    <t xml:space="preserve">Pozostała  działalność </t>
  </si>
  <si>
    <t>85202</t>
  </si>
  <si>
    <t>Świadczenia rodzinne,świadczenia z funduszualimentacyjnego oraz składki na ubezpieczenia emerytalne i rentowe z ubezpieczenia społecznego</t>
  </si>
  <si>
    <t>Składki na ubezpieczenia zdrowotne opłacane za osoby pobierające  niektóre świadczenia z pomocy społecznej , niektóre świadczenia rodzinne oraz za osoby uczestniczące w zajęciach w centrum integracji społecznej</t>
  </si>
  <si>
    <t>85215</t>
  </si>
  <si>
    <t>85228</t>
  </si>
  <si>
    <t>90003</t>
  </si>
  <si>
    <t xml:space="preserve">Oczyszczanie miast i wsi </t>
  </si>
  <si>
    <t>90095</t>
  </si>
  <si>
    <t>921</t>
  </si>
  <si>
    <t>92108</t>
  </si>
  <si>
    <t>Filharmonie,orkiestry,chóry i kapele</t>
  </si>
  <si>
    <t>92109</t>
  </si>
  <si>
    <t>92116</t>
  </si>
  <si>
    <t>926</t>
  </si>
  <si>
    <t>92601</t>
  </si>
  <si>
    <t>92605</t>
  </si>
  <si>
    <t xml:space="preserve">Zadania w zakresie kultury fizycznej </t>
  </si>
  <si>
    <t>Ogółem wydatki</t>
  </si>
  <si>
    <t>Inwestycje i zakupy inwestycyjne</t>
  </si>
  <si>
    <t>Lp.</t>
  </si>
  <si>
    <t>Klasyfikacja
§</t>
  </si>
  <si>
    <t>1.</t>
  </si>
  <si>
    <t>Dochody bieżące</t>
  </si>
  <si>
    <t>Dochody majątkowe</t>
  </si>
  <si>
    <t>2.</t>
  </si>
  <si>
    <t>Wydatki</t>
  </si>
  <si>
    <t>Wydatki bieżące</t>
  </si>
  <si>
    <t>Wydatki majątkowe</t>
  </si>
  <si>
    <t>3.</t>
  </si>
  <si>
    <t>Przychody ogółem:</t>
  </si>
  <si>
    <t>Kredyty</t>
  </si>
  <si>
    <t>§ 952</t>
  </si>
  <si>
    <t>Pożyczki</t>
  </si>
  <si>
    <t>Pożyczki na finansowanie zadań realizowanych
z udziałem środków pochodzących z budżetu UE</t>
  </si>
  <si>
    <t>§ 903</t>
  </si>
  <si>
    <t>4.</t>
  </si>
  <si>
    <t>Spłaty pożyczek udzielonych</t>
  </si>
  <si>
    <t>§ 951</t>
  </si>
  <si>
    <t>5.</t>
  </si>
  <si>
    <t>Prywatyzacja majątku jst</t>
  </si>
  <si>
    <t>§ 944</t>
  </si>
  <si>
    <t>6.</t>
  </si>
  <si>
    <t>Nadwyżka budżetu z lat ubiegłych</t>
  </si>
  <si>
    <t>§ 957</t>
  </si>
  <si>
    <t>7.</t>
  </si>
  <si>
    <t>Papiery wartościowe (obligacje)</t>
  </si>
  <si>
    <t>§ 931</t>
  </si>
  <si>
    <t>8.</t>
  </si>
  <si>
    <t>Inne źródła (wolne środki)</t>
  </si>
  <si>
    <t>§ 950</t>
  </si>
  <si>
    <t>Rozchody ogółem:</t>
  </si>
  <si>
    <t>Spłaty kredytów</t>
  </si>
  <si>
    <t>§ 992</t>
  </si>
  <si>
    <t>Spłaty pożyczek</t>
  </si>
  <si>
    <t>Spłaty pożyczek otrzymanych na finansowanie zadań realizowanych z udziałem środków pochodzących z budżetu UE</t>
  </si>
  <si>
    <t>§ 963</t>
  </si>
  <si>
    <t>Udzielone pożyczki</t>
  </si>
  <si>
    <t>§ 991</t>
  </si>
  <si>
    <t>Lokaty</t>
  </si>
  <si>
    <t>§ 994</t>
  </si>
  <si>
    <t>Wykup papierów wartościowych (obligacji)</t>
  </si>
  <si>
    <t>§ 982</t>
  </si>
  <si>
    <t>Rozchody z tytułu innych rozliczeń</t>
  </si>
  <si>
    <t>Załącznik Nr 3</t>
  </si>
  <si>
    <t>Zmiany</t>
  </si>
  <si>
    <t>Dochody</t>
  </si>
  <si>
    <t xml:space="preserve">                    Załącznik nr 4</t>
  </si>
  <si>
    <t>Nazwa zadania</t>
  </si>
  <si>
    <t>Dotacje
ogółem   po zmianach</t>
  </si>
  <si>
    <t xml:space="preserve">Wydatki
ogółem
</t>
  </si>
  <si>
    <t>wydatki bieżące</t>
  </si>
  <si>
    <t>wydatki majątkowe</t>
  </si>
  <si>
    <t xml:space="preserve">Urzędy naczelnych organów władzy państwowej, kontroli i ochrony prawa </t>
  </si>
  <si>
    <t>Świadczenia rodzinne,zaliczka alimentacyjna oraz składki na ubezpieczenia emerytalne i rentowe z ubezpieczenia społecznego</t>
  </si>
  <si>
    <t>Składki na ubezpieczenie zdrowotne opłacane za osoby pobierające niektóre świadczenia z pomocy społecznej oraz niektóre świadczenia rodzinne</t>
  </si>
  <si>
    <t>Nazwa instytucji</t>
  </si>
  <si>
    <t>Gminny Ośrodek Kultury</t>
  </si>
  <si>
    <t>Gminna Biblioteka Publiczna</t>
  </si>
  <si>
    <t>Realizacja zadań związanych z organizowaniem imprez sportowych na terenie gminy przez kluby sportowe wybrane w drodze konkursu ofert</t>
  </si>
  <si>
    <t>Plan/              wykonanie</t>
  </si>
  <si>
    <t>Rozdz.</t>
  </si>
  <si>
    <t xml:space="preserve">Nazwa zadania inwestycyjnego </t>
  </si>
  <si>
    <t>Łączne koszty finansowe</t>
  </si>
  <si>
    <t xml:space="preserve"> Wydatki</t>
  </si>
  <si>
    <t>Jednostka organizacyjna realizująca program lub koordynująca wykonanie programu</t>
  </si>
  <si>
    <t>z tego źródła finansowania</t>
  </si>
  <si>
    <t>dochody własne jst</t>
  </si>
  <si>
    <t xml:space="preserve">kredyty, pożyczki, papiery wartościowe </t>
  </si>
  <si>
    <t>Środki pochodzące z innych żródeł* (pozyskane)</t>
  </si>
  <si>
    <t>środki wymienione
w art. 5 ust. 1 pkt 2 i 3 u.f.p.</t>
  </si>
  <si>
    <t>plan po zmianach</t>
  </si>
  <si>
    <t>A.   
 B.     
 C.</t>
  </si>
  <si>
    <t>Gmina Staroźreby</t>
  </si>
  <si>
    <t>A. 
 B. 
 C.</t>
  </si>
  <si>
    <t>9.</t>
  </si>
  <si>
    <t>A.   
 B.    
 C.</t>
  </si>
  <si>
    <t>Budowa nowych punktów świetlnych</t>
  </si>
  <si>
    <t>A.      
 B.
 C.</t>
  </si>
  <si>
    <t>Ogółem:</t>
  </si>
  <si>
    <t>x</t>
  </si>
  <si>
    <t>* Wybrać odpowiednie oznaczenie źródła finansowania:</t>
  </si>
  <si>
    <t>A. Dotacje i środki z budżetu państwa (np. od wojewody, MEN, UKFiS, …)</t>
  </si>
  <si>
    <t>B. Środki i dotacje otrzymane od innych jst oraz innych jednostek zaliczanych do sektora finansów publicznych</t>
  </si>
  <si>
    <t xml:space="preserve">C. Inne źródła </t>
  </si>
  <si>
    <t>Wynik budżetu</t>
  </si>
  <si>
    <t xml:space="preserve">   Załącznik nr 1 </t>
  </si>
  <si>
    <t>Plan na 2013 po zmianach</t>
  </si>
  <si>
    <t>Wykonanie na dzień 30.06.2013</t>
  </si>
  <si>
    <t>wykonanie na dz. 30.06.2013</t>
  </si>
  <si>
    <t>Nadzór autorski nad realizacją zadania finansowanego przy udziale środków unijnych pn. "Remont oczyszczalni ścieków w miejscowości Staroźreby"</t>
  </si>
  <si>
    <t>Rozbudowa sieci kanalizacyjnej w gminie Staroźreby</t>
  </si>
  <si>
    <t>Poprawa płynności transportu i bezpieczeństwa ruchu na drodze gminnej relacji Opatówiec-Przedpełce w gminie Staroźreby</t>
  </si>
  <si>
    <t>A.   275 844,00 zł
 B.     
 C.</t>
  </si>
  <si>
    <t>Budowa nawierzchni asfaltowej na drodze relacji Nowa Góra- Płonna Goszczyno</t>
  </si>
  <si>
    <t>A.      
 B. 
 C.</t>
  </si>
  <si>
    <t>Opracowanie dokumentacji do przebudowy dróg relacji: Rogowo-Nowa Wieś, Przedbórz-Dłużniewo-Dłużniewo Duże, Krzywanoce Trojany, Smardzewo Nr 291402W, Zdziar-Begno-Rogowo i ulic: Partyzantów i ul. Tęczowej, ul. Sportowej do ul. Kościelnej, ul. Słonecznej i 11 Listopada, ul. Targowej w Staroźrebach, ul. Szkolnej i Południowej w Nowej Górze, oraz dokumentacji dot. budowy ciągów pieszo-rowerowych przy drogach gminnych od m. Staroźreby do m. Worowice Wyroby oraz od m. Marychnów do m. Nowa Góra i dokumentacji na przebudowę kanalizacji deszczowej wbudowanej w drogach</t>
  </si>
  <si>
    <t>Zakup mebli</t>
  </si>
  <si>
    <t>Zakup komputerów</t>
  </si>
  <si>
    <t>Zakup kserokopiarki</t>
  </si>
  <si>
    <t>10.</t>
  </si>
  <si>
    <t>Modernizacja Szkoły Podstawowej w Staroźrebach</t>
  </si>
  <si>
    <r>
      <t xml:space="preserve">A.   
 B. </t>
    </r>
    <r>
      <rPr>
        <sz val="7"/>
        <rFont val="Times New Roman"/>
        <family val="1"/>
        <charset val="238"/>
      </rPr>
      <t>100 000,00 zł</t>
    </r>
    <r>
      <rPr>
        <sz val="8"/>
        <rFont val="Times New Roman"/>
        <family val="1"/>
        <charset val="238"/>
      </rPr>
      <t xml:space="preserve">   
 C.</t>
    </r>
  </si>
  <si>
    <t>11.</t>
  </si>
  <si>
    <t>Budowa Placu Zabaw we wsi Nowa Góra</t>
  </si>
  <si>
    <t>A.   
 B.    93 483,00 zł
 C.</t>
  </si>
  <si>
    <t>Zakup autobusu dowożącego dzieci do szkoły</t>
  </si>
  <si>
    <t>Budowa Świetlicy Wiejskiej we wsi Nowa Wieś</t>
  </si>
  <si>
    <t>Remont budynku GOK w Staroźrebach</t>
  </si>
  <si>
    <t>Modernizacja świetlicy wiejskiej w budynku Ochotniczej Straży Pożarnej w Nowej Górze</t>
  </si>
  <si>
    <t>Remont świetlicy wiejskiej w budynku Ochotniczej Straży Pożarnej w Sędku</t>
  </si>
  <si>
    <t>Remont pomieszczeń Gminnej Biblioteki Publicznej</t>
  </si>
  <si>
    <t>A.   
 B. 22 842,63 zł    
 C.</t>
  </si>
  <si>
    <t>A.   
 B. 1 8694,60 zł  
 C.</t>
  </si>
  <si>
    <t>Budżet zatwierdzony w dniu 28 grudnia 2012</t>
  </si>
  <si>
    <t xml:space="preserve">Wydatki </t>
  </si>
  <si>
    <t>A.   - zł
 B.     
 C.</t>
  </si>
  <si>
    <t>A.   
 B. - zł   
 C.</t>
  </si>
  <si>
    <t>Wydatki na zadania inwestycyjne w I półroczu 2013 r.</t>
  </si>
  <si>
    <t>Zadania inwestycyjne za I półrocze  2013 r. wykonane zostały w kwocie 409 059,12 zł. tj. w wysokości 14,18 % .</t>
  </si>
  <si>
    <t>Załącznik Nr 7</t>
  </si>
  <si>
    <t>Dotacje celowe dla podmiotów  niezaliczanych do sektora finansów publicznych w I półroczu 2013 r.</t>
  </si>
  <si>
    <t xml:space="preserve"> Załącznik nr 6</t>
  </si>
  <si>
    <t xml:space="preserve"> Załącznik nr 5</t>
  </si>
  <si>
    <t>Dotacje podmiotowe w I półroczu 2013 r.</t>
  </si>
  <si>
    <t>Niepubliczne Przedszkole "Kajtek"</t>
  </si>
  <si>
    <t>Wpływ dotacji na dz. 30.06.2013</t>
  </si>
  <si>
    <t>Kwota dotacji                        Plan na 30.06.2013</t>
  </si>
  <si>
    <t>Kwota dotacji             Plan na 30.06.2013</t>
  </si>
  <si>
    <t>rok 2013</t>
  </si>
  <si>
    <t>Przychody i rozchody budżetu w I półroczu 2013 r.</t>
  </si>
  <si>
    <t>Plan wg Uchwały Nr 119/XVIII/2012</t>
  </si>
  <si>
    <t>Plan po zmianach na  30.06.2013r.</t>
  </si>
  <si>
    <t xml:space="preserve">Wydatki jednostek budżetowych na dzień 30.06.2013 r. </t>
  </si>
  <si>
    <t>zakup i objęcie akcji i udziałów oraz wniesienie wkładów do spółek prawa handdlowego</t>
  </si>
  <si>
    <t>na programy finansowane z udziałem środków, o których mowa w art.. 5 ust. 1 pkt 2 i 3</t>
  </si>
  <si>
    <t>85204</t>
  </si>
  <si>
    <t>Rodziny zastępcze</t>
  </si>
  <si>
    <t>90002</t>
  </si>
  <si>
    <t>Gospodarka odpadami</t>
  </si>
  <si>
    <t xml:space="preserve">Wydatki ogółem na 30.06.2013 r. </t>
  </si>
  <si>
    <t>A.   
 B.  
 C.</t>
  </si>
  <si>
    <t xml:space="preserve">Ze środków własnych na plan 1 961 855,11  zł wydatkowano 409 059 ,12 zł tj. 20,85 % </t>
  </si>
  <si>
    <t>Ze środków pochodzących z innych źródeł na plan 510 864,23 nie pozyskano  środków na zadania inwestycyjne tj  wykonanie 0%</t>
  </si>
  <si>
    <t>Środki wymienione w art.. 5 ust. 1 pkt 2 i 3 u.f.p.  na dzień 30.06.2013 r. nie zostały pozyskane.</t>
  </si>
  <si>
    <t xml:space="preserve">Zadanie pn. Budowa świetlicy wiejskiej we wsi Nowa Wieś jest w trakcie realizacji i zakończenie inwetycji, sfinansowanie oraz rozliczenie i zwrot dotacji odbędzie się w III i IV kwartale 2013 r. </t>
  </si>
  <si>
    <t xml:space="preserve">     DOCHODY</t>
  </si>
  <si>
    <t>Plan  na dzień 30 czerwca 2013 r.</t>
  </si>
  <si>
    <t xml:space="preserve"> Wykonane dochody na 30.06.2013 r</t>
  </si>
  <si>
    <t xml:space="preserve">Ogółem </t>
  </si>
  <si>
    <t>wykonanie procentowe</t>
  </si>
  <si>
    <t xml:space="preserve">Dochody z najmu  i dzierżawy składników majątkowych Skarbu Państwa, jednostek samorządu terytorialnego lub innych jednostek zaliczanych do sektora finansów publicznych oraz innych umów o podobnym charakterze </t>
  </si>
  <si>
    <t>Dotacje celowe otrzymane z budżetu państwa na realizację zadań bieżących z zakresu administracji rządowej oraz innych zadań zleconych gminie (związkom gmin) ustawami</t>
  </si>
  <si>
    <t>Środki na dofinansowanie własnych inwestycji gmin/związków gmin/.powiatów/zwiazków powiatow/,samorządów województw,pozyskane z innych źródeł</t>
  </si>
  <si>
    <t xml:space="preserve">Wpływy z usług </t>
  </si>
  <si>
    <t>Dotacje celowe w ramach programów finansowanych z udziałem środków europejskich oraz środków, o których mowa w art. 5 ust.1 pkt 3 oraz ust.3 pkt 5 i 6 ustawy,lub płatności w ramach budżetu środków europejskich</t>
  </si>
  <si>
    <t>Dotacje celowe otrzymane z budżetu państwa na realizację inwestycji i zakupów inwestycyjnych własnych gmin/związków gmin/</t>
  </si>
  <si>
    <t>Dotacje celowe otrzymane z budżetu państwa na realizację zadań bieżących z zakresu administracji rządowej oraz innych zadań zleconych gminie /związkom gmin / ustawami</t>
  </si>
  <si>
    <t>Podatek  od działalności gospodarczej osób fizycznych, opłacany w formie karty podatkowej</t>
  </si>
  <si>
    <t>Wpływy z opłat za zezwolenia na sprzedaż alkoholu</t>
  </si>
  <si>
    <t>Podatek dochodowy od osób  prawnych</t>
  </si>
  <si>
    <t>Dochody jednostek samorządu terytorialnego zwiazane z realizacją zadań z zakresu administracji rządowej oraz innych zadań zleconych ustawami</t>
  </si>
  <si>
    <t>Pozostale odsetki</t>
  </si>
  <si>
    <t xml:space="preserve">    * nazwa źródła dochodów wg nazw paragrafów</t>
  </si>
  <si>
    <t>Wpływy z opłaty eksploatacyjnej</t>
  </si>
  <si>
    <t>Grzywny, mandaty i inne kary pieniężne od osób fizycznych</t>
  </si>
  <si>
    <t>Dotacja celowa otrzymana z tytułu pomocy finansowej udzielnej między jednostkami samorządu terytorialnego na dofinansowanie własnych zadań inwestycyjnych i zakupów inwestycyjnch.</t>
  </si>
  <si>
    <t>Dochody i wydatki związane z realizacją zadań z zakresu administracji rządowej i innych zleconych odrębnymi ustawami   w I półroczu 2013 r.</t>
  </si>
  <si>
    <t>Załącznik Nr 2 str. 1</t>
  </si>
  <si>
    <t xml:space="preserve">       Załącznik nr 2 str. 2</t>
  </si>
  <si>
    <t xml:space="preserve">Zrealizowane zostały zadania inwestycyjne pn."Budowa placu zabaw we wsi Nowa Góra" oraz " Remont pomieszczeń Gminnej Biblioteki Publicznej" w ogólnej kwocie 81 378,63 zł. W związku z tym że są to inwestycje realizaowane woparciu o środki pochodzące z budżetu Urzędu Marszałkowskiego dla którego płatnikiem jest ARiMR -  gmina złozyła wnioski o zwrot środków natomiast w pierwszym półroczu dotacji nie zostały otrzymane. </t>
  </si>
  <si>
    <t xml:space="preserve">Zadanie pn. Remont budynku GOK w Staroźrebach jest w trakcie realizacji i zakończenie inwestycji, sfinansowanie oraz rozliczenie i  zwrot dotacji nastapi w III i IV kwartale 2013 r. </t>
  </si>
  <si>
    <t>Modernizacja nawierzchni asfaltowych na drogach w gminie Staroźreby</t>
  </si>
  <si>
    <t>Rodzaj kosztu</t>
  </si>
  <si>
    <t>% wykonania</t>
  </si>
  <si>
    <t>Zużycie materiałów i energii</t>
  </si>
  <si>
    <t>Usługi obce</t>
  </si>
  <si>
    <t>Podatki i opłaty</t>
  </si>
  <si>
    <t>Wynagrodzenia</t>
  </si>
  <si>
    <t>Pozostałe koszty rodzajowe</t>
  </si>
  <si>
    <t xml:space="preserve">                                           Załącznik Nr 9</t>
  </si>
  <si>
    <t xml:space="preserve">Informacja  z wykonania planu finansowego </t>
  </si>
  <si>
    <t xml:space="preserve">             Gminnej  Biblioteki Publicznej w Staroźrebach                                                           z filią w Nowej Górze </t>
  </si>
  <si>
    <t>za I półrocze  2013 r.</t>
  </si>
  <si>
    <t>Plan na 2013</t>
  </si>
  <si>
    <t>Wykonanie na dz. 30.06.2013 r.</t>
  </si>
  <si>
    <t>Ubezpieczenia społeczne i inne świadczenia</t>
  </si>
  <si>
    <t>Budżet Gminy Staroźreby na 2013 rok przewidywał dotację dla Gminnej Biblioteki Publicznej w Staroźrebach oraz jej filii w Nowej Górze  w wysokości 190.000,00 zł. Dotacja została przekazana w  wysokości 118 000 zł,Wydatki za omawiany okres wynoszą 117 486,27zł.</t>
  </si>
  <si>
    <t>W Gminnej Bibliotece Publicznej  zatrudnione są następujące osoby:</t>
  </si>
  <si>
    <t>1. Kierownik Biblioteki  w pełnym wymiarze czasu pracy</t>
  </si>
  <si>
    <t>2. Bibliotekarka w Nowej Górze - w pełnym wymiarze czasu pracy.</t>
  </si>
  <si>
    <t>3.Młodszy bibliotekarz w Staroźrebach - w pełnym wymiarze czasu pracy</t>
  </si>
  <si>
    <t>Główne wydatki ponoszone przez Bibliotekę  w Staroźrebach i jej filię w Nowej Górze to zakup książek, czasopism, opłaty za zużycie energii elektrycznej, zakup węgla, gazu, usług telekomunikacyjnych, odbiór odpadów oraz monitoring.  Biblioteka  poniosła wydatki na wynagrodzenia, ubezpieczenia społeczne oraz inne świadczenia.  Pozostałe koszty związane  są z bieżącym funkcjonowaniem Gminnej Biblioteki Publicznej. Ponadto Gminna Biblioteka Publiczna poniosła wydatki na organizację imprez kulturalnych .</t>
  </si>
  <si>
    <t>Na dzień 30.06.2013r. nie występowały zobowiązania przeterminowane.</t>
  </si>
  <si>
    <t>Na rachunku bankowym w dniu 30.06.2013r. zgromadzona była kwota 83,95 zł.Saldo na raporcie kasowym wynosiło 429,78zł.</t>
  </si>
  <si>
    <t xml:space="preserve">                                                Załącznik Nr 8</t>
  </si>
  <si>
    <t>Informacja z wykonania planu finansowego</t>
  </si>
  <si>
    <t xml:space="preserve">Gminnego Ośrodka Kultury w Staroźrebach </t>
  </si>
  <si>
    <t>za  I półrocze 2013 r.</t>
  </si>
  <si>
    <t xml:space="preserve">Wynagrodzenia </t>
  </si>
  <si>
    <t>Budżet Gminy Staroźreby na 2013 rok przewidywał dotację dla Gminnego Ośrodka Kultury w Staroźrebach w wysokości 220.000,00 zł. Dotacja przekazana została w kwocie 103.500,00 zł. Wydatki za omawiany okres wynoszą 99 777,12 zł.</t>
  </si>
  <si>
    <t>W Gminnym Ośrodku Kultury w Staroźrebach zatrudnione są następujące osoby:</t>
  </si>
  <si>
    <t>1. Kierownik GOK w pełnym wymiarze czasu pracy</t>
  </si>
  <si>
    <t>2. Młodszy instruktor GOK w pełnym wymiarze czasu pracy</t>
  </si>
  <si>
    <t>3. Sprzątaczka w pełnym wymiarze czasu pracy</t>
  </si>
  <si>
    <t>4. Palacz CO w pełnym wymiarze czasu pracy</t>
  </si>
  <si>
    <t>Do  wydatków ponoszonych przez Gminny Ośrodek Kultury  w Staroźrebach należy zakup niezbędnych materiałów biurowych, środków czystości, wyposażenia. Uregulowano faktury za zużycie energii, dokonano opłaty za rozmowy telefoniczne,  monitoring. Poniesiono wydatki na wynagrodzenia osobowe, składki na ubezpieczenia społeczne i inne świadczenia oraz pozostałe koszty związane z funkcjonowaniem Gminnego Ośrodka Kultury w Staroźrebach.Ponadto Gminny Ośrodek Kultury w Staroźrebach poniósł koszty na organizację imprez kulturalnych .</t>
  </si>
  <si>
    <t>Na dzień 30.06.2013r. nie występowały zobowiązania przeterminowane. Na rachunku bankowym na dzień 30.06.2013 r. zgromadzona była kwota 2 853,48 zł.  .Saldo na raporcie kasowym wynosiło 869,14 zł.</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</si>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</sst>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 &quot;zł&quot;_-;\-* #,##0.00\ &quot;zł&quot;_-;_-* &quot;-&quot;??\ &quot;zł&quot;_-;_-@_-"/>
    <numFmt numFmtId="165" formatCode="_-* #,##0.00\ _z_ł_-;\-* #,##0.00\ _z_ł_-;_-* &quot;-&quot;??\ _z_ł_-;_-@_-"/>
    <numFmt numFmtId="166" formatCode="_-* #,##0.00&quot; zł&quot;_-;\-* #,##0.00&quot; zł&quot;_-;_-* \-??&quot; zł&quot;_-;_-@_-"/>
    <numFmt numFmtId="167" formatCode="_-* #,##0&quot; zł&quot;_-;\-* #,##0&quot; zł&quot;_-;_-* \-??&quot; zł&quot;_-;_-@_-"/>
    <numFmt numFmtId="168" formatCode="_-* #,##0\ &quot;zł&quot;_-;\-* #,##0\ &quot;zł&quot;_-;_-* &quot;-&quot;??\ &quot;zł&quot;_-;_-@_-"/>
    <numFmt numFmtId="169" formatCode="_-* #,##0.00\ [$zł-415]_-;\-* #,##0.00\ [$zł-415]_-;_-* &quot;-&quot;??\ [$zł-415]_-;_-@_-"/>
    <numFmt numFmtId="170" formatCode="_-* #,##0.00\ _z_ł_-;\-* #,##0.00\ _z_ł_-;_-* \-??\ _z_ł_-;_-@_-"/>
    <numFmt numFmtId="171" formatCode="_-* #,##0\ _z_ł_-;\-* #,##0\ _z_ł_-;_-* \-??\ _z_ł_-;_-@_-"/>
  </numFmts>
  <fonts count="76" x14ac:knownFonts="1">
    <font>
      <sz val="11"/>
      <color theme="1"/>
      <name val="Czcionka tekstu podstawowego"/>
      <family val="2"/>
      <charset val="238"/>
    </font>
    <font>
      <sz val="10"/>
      <name val="Arial"/>
      <family val="2"/>
      <charset val="238"/>
    </font>
    <font>
      <sz val="10"/>
      <name val="Arial"/>
      <family val="2"/>
      <charset val="238"/>
    </font>
    <font>
      <b/>
      <sz val="9"/>
      <name val="Arial"/>
      <family val="2"/>
      <charset val="238"/>
    </font>
    <font>
      <b/>
      <sz val="8"/>
      <name val="Arial"/>
      <family val="2"/>
      <charset val="238"/>
    </font>
    <font>
      <sz val="7"/>
      <name val="Arial"/>
      <family val="2"/>
      <charset val="238"/>
    </font>
    <font>
      <b/>
      <sz val="10"/>
      <name val="Arial"/>
      <family val="2"/>
      <charset val="238"/>
    </font>
    <font>
      <sz val="8"/>
      <name val="Arial"/>
      <family val="2"/>
      <charset val="238"/>
    </font>
    <font>
      <sz val="9"/>
      <name val="Arial"/>
      <family val="2"/>
      <charset val="238"/>
    </font>
    <font>
      <sz val="8"/>
      <color theme="1"/>
      <name val="Czcionka tekstu podstawowego"/>
      <family val="2"/>
      <charset val="238"/>
    </font>
    <font>
      <sz val="11"/>
      <color theme="1"/>
      <name val="Czcionka tekstu podstawowego"/>
      <family val="2"/>
      <charset val="238"/>
    </font>
    <font>
      <sz val="10"/>
      <name val="Arial CE"/>
      <family val="2"/>
      <charset val="238"/>
    </font>
    <font>
      <b/>
      <sz val="14"/>
      <name val="Arial CE"/>
      <family val="2"/>
      <charset val="238"/>
    </font>
    <font>
      <b/>
      <sz val="10"/>
      <name val="Arial CE"/>
      <family val="2"/>
      <charset val="238"/>
    </font>
    <font>
      <sz val="6"/>
      <name val="Arial CE"/>
      <family val="2"/>
      <charset val="238"/>
    </font>
    <font>
      <b/>
      <sz val="9"/>
      <name val="Times New Roman"/>
      <family val="1"/>
      <charset val="238"/>
    </font>
    <font>
      <sz val="9"/>
      <name val="Times New Roman"/>
      <family val="1"/>
      <charset val="238"/>
    </font>
    <font>
      <b/>
      <sz val="11"/>
      <color theme="1"/>
      <name val="Czcionka tekstu podstawowego"/>
      <family val="2"/>
      <charset val="238"/>
    </font>
    <font>
      <sz val="9"/>
      <color theme="1"/>
      <name val="Czcionka tekstu podstawowego"/>
      <family val="2"/>
      <charset val="238"/>
    </font>
    <font>
      <sz val="8"/>
      <name val="Times New Roman"/>
      <family val="1"/>
      <charset val="238"/>
    </font>
    <font>
      <sz val="8"/>
      <name val="Arial CE"/>
      <family val="2"/>
      <charset val="238"/>
    </font>
    <font>
      <sz val="8"/>
      <name val="Czcionka tekstu podstawowego"/>
      <family val="2"/>
      <charset val="238"/>
    </font>
    <font>
      <b/>
      <sz val="7"/>
      <name val="Arial CE"/>
      <family val="2"/>
      <charset val="238"/>
    </font>
    <font>
      <sz val="11"/>
      <color rgb="FFFF0000"/>
      <name val="Czcionka tekstu podstawowego"/>
      <family val="2"/>
      <charset val="238"/>
    </font>
    <font>
      <sz val="14"/>
      <name val="Arial CE"/>
      <family val="2"/>
      <charset val="238"/>
    </font>
    <font>
      <i/>
      <sz val="10"/>
      <name val="Arial CE"/>
      <family val="2"/>
      <charset val="238"/>
    </font>
    <font>
      <sz val="5"/>
      <name val="Arial"/>
      <family val="2"/>
      <charset val="238"/>
    </font>
    <font>
      <sz val="11"/>
      <name val="Czcionka tekstu podstawowego"/>
      <family val="2"/>
      <charset val="238"/>
    </font>
    <font>
      <b/>
      <sz val="12"/>
      <name val="Arial CE"/>
      <family val="2"/>
      <charset val="238"/>
    </font>
    <font>
      <sz val="9"/>
      <name val="Arial CE"/>
      <family val="2"/>
      <charset val="238"/>
    </font>
    <font>
      <b/>
      <sz val="9"/>
      <name val="Arial CE"/>
      <family val="2"/>
      <charset val="238"/>
    </font>
    <font>
      <sz val="10"/>
      <color indexed="10"/>
      <name val="Arial"/>
      <family val="2"/>
      <charset val="238"/>
    </font>
    <font>
      <i/>
      <sz val="8"/>
      <name val="Arial"/>
      <family val="2"/>
      <charset val="238"/>
    </font>
    <font>
      <b/>
      <sz val="10"/>
      <name val="Arial CE"/>
      <charset val="238"/>
    </font>
    <font>
      <b/>
      <sz val="9"/>
      <name val="Arial CE"/>
      <charset val="238"/>
    </font>
    <font>
      <sz val="9"/>
      <name val="Arial CE"/>
      <charset val="238"/>
    </font>
    <font>
      <sz val="10"/>
      <color rgb="FFFF0000"/>
      <name val="Arial"/>
      <family val="2"/>
      <charset val="238"/>
    </font>
    <font>
      <b/>
      <sz val="10"/>
      <name val="Times New Roman"/>
      <family val="1"/>
      <charset val="238"/>
    </font>
    <font>
      <sz val="10"/>
      <name val="Times New Roman"/>
      <family val="1"/>
      <charset val="238"/>
    </font>
    <font>
      <b/>
      <sz val="11"/>
      <name val="Times New Roman"/>
      <family val="1"/>
      <charset val="238"/>
    </font>
    <font>
      <i/>
      <sz val="10"/>
      <name val="Arial CE"/>
      <charset val="238"/>
    </font>
    <font>
      <sz val="6"/>
      <name val="Arial"/>
      <family val="2"/>
      <charset val="238"/>
    </font>
    <font>
      <sz val="10"/>
      <color theme="1"/>
      <name val="Czcionka tekstu podstawowego"/>
      <family val="2"/>
      <charset val="238"/>
    </font>
    <font>
      <b/>
      <sz val="14"/>
      <name val="Times New Roman"/>
      <family val="1"/>
      <charset val="238"/>
    </font>
    <font>
      <b/>
      <sz val="7"/>
      <name val="Times New Roman"/>
      <family val="1"/>
      <charset val="238"/>
    </font>
    <font>
      <b/>
      <sz val="6"/>
      <name val="Times New Roman"/>
      <family val="1"/>
      <charset val="238"/>
    </font>
    <font>
      <b/>
      <sz val="8"/>
      <name val="Times New Roman"/>
      <family val="1"/>
      <charset val="238"/>
    </font>
    <font>
      <sz val="6"/>
      <name val="Times New Roman"/>
      <family val="1"/>
      <charset val="238"/>
    </font>
    <font>
      <sz val="7"/>
      <name val="Times New Roman"/>
      <family val="1"/>
      <charset val="238"/>
    </font>
    <font>
      <sz val="10"/>
      <color rgb="FFFF0000"/>
      <name val="Times New Roman"/>
      <family val="1"/>
      <charset val="238"/>
    </font>
    <font>
      <b/>
      <sz val="8"/>
      <name val="Arial CE"/>
      <family val="2"/>
      <charset val="238"/>
    </font>
    <font>
      <b/>
      <sz val="10"/>
      <color theme="1"/>
      <name val="Czcionka tekstu podstawowego"/>
      <charset val="238"/>
    </font>
    <font>
      <b/>
      <sz val="10"/>
      <color rgb="FFFF0000"/>
      <name val="Times New Roman"/>
      <family val="1"/>
      <charset val="238"/>
    </font>
    <font>
      <b/>
      <sz val="9"/>
      <color rgb="FFFF0000"/>
      <name val="Arial CE"/>
      <family val="2"/>
      <charset val="238"/>
    </font>
    <font>
      <sz val="9"/>
      <color rgb="FFFF0000"/>
      <name val="Arial CE"/>
      <charset val="238"/>
    </font>
    <font>
      <b/>
      <sz val="9"/>
      <color rgb="FFFF0000"/>
      <name val="Arial CE"/>
      <charset val="238"/>
    </font>
    <font>
      <sz val="8"/>
      <color rgb="FFFF0000"/>
      <name val="Czcionka tekstu podstawowego"/>
      <family val="2"/>
      <charset val="238"/>
    </font>
    <font>
      <sz val="9"/>
      <name val="Czcionka tekstu podstawowego"/>
      <family val="2"/>
      <charset val="238"/>
    </font>
    <font>
      <b/>
      <sz val="6"/>
      <name val="Arial CE"/>
      <family val="2"/>
      <charset val="238"/>
    </font>
    <font>
      <sz val="6"/>
      <color theme="1"/>
      <name val="Czcionka tekstu podstawowego"/>
      <family val="2"/>
      <charset val="238"/>
    </font>
    <font>
      <sz val="8"/>
      <color theme="1"/>
      <name val="Czcionka tekstu podstawowego"/>
      <charset val="238"/>
    </font>
    <font>
      <b/>
      <sz val="11"/>
      <name val="Czcionka tekstu podstawowego"/>
      <charset val="238"/>
    </font>
    <font>
      <sz val="6"/>
      <name val="Czcionka tekstu podstawowego"/>
      <family val="2"/>
      <charset val="238"/>
    </font>
    <font>
      <sz val="7"/>
      <color theme="1"/>
      <name val="Czcionka tekstu podstawowego"/>
      <family val="2"/>
      <charset val="238"/>
    </font>
    <font>
      <b/>
      <sz val="7"/>
      <name val="Arial"/>
      <family val="2"/>
      <charset val="238"/>
    </font>
    <font>
      <sz val="10"/>
      <name val="Czcionka tekstu podstawowego"/>
      <family val="2"/>
      <charset val="238"/>
    </font>
    <font>
      <sz val="8"/>
      <color rgb="FF00B0F0"/>
      <name val="Arial"/>
      <family val="2"/>
      <charset val="238"/>
    </font>
    <font>
      <i/>
      <sz val="8"/>
      <name val="Arial CE"/>
      <family val="2"/>
      <charset val="238"/>
    </font>
    <font>
      <sz val="11"/>
      <color theme="1"/>
      <name val="Times New Roman"/>
      <family val="1"/>
      <charset val="238"/>
    </font>
    <font>
      <sz val="9"/>
      <name val="Arial"/>
      <family val="2"/>
    </font>
    <font>
      <sz val="14"/>
      <name val="Arial"/>
      <family val="2"/>
    </font>
    <font>
      <b/>
      <sz val="14"/>
      <name val="Arial"/>
      <family val="2"/>
    </font>
    <font>
      <sz val="16"/>
      <name val="Arial"/>
      <family val="2"/>
    </font>
    <font>
      <b/>
      <sz val="14"/>
      <name val="Arial"/>
      <family val="2"/>
      <charset val="238"/>
    </font>
    <font>
      <b/>
      <sz val="10"/>
      <name val="Arial"/>
      <family val="2"/>
    </font>
    <font>
      <sz val="9"/>
      <color rgb="FFFF0000"/>
      <name val="Arial"/>
      <family val="2"/>
      <charset val="238"/>
    </font>
  </fonts>
  <fills count="4">
    <fill>
      <patternFill patternType="none"/>
    </fill>
    <fill>
      <patternFill patternType="gray125"/>
    </fill>
    <fill>
      <patternFill patternType="solid">
        <fgColor theme="0"/>
        <bgColor indexed="31"/>
      </patternFill>
    </fill>
    <fill>
      <patternFill patternType="solid">
        <fgColor theme="0"/>
        <bgColor indexed="64"/>
      </patternFill>
    </fill>
  </fills>
  <borders count="4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style="thin">
        <color auto="1"/>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style="thin">
        <color auto="1"/>
      </top>
      <bottom style="thin">
        <color auto="1"/>
      </bottom>
      <diagonal/>
    </border>
    <border>
      <left/>
      <right style="thin">
        <color indexed="8"/>
      </right>
      <top style="thin">
        <color auto="1"/>
      </top>
      <bottom style="thin">
        <color auto="1"/>
      </bottom>
      <diagonal/>
    </border>
    <border>
      <left style="thin">
        <color auto="1"/>
      </left>
      <right style="thin">
        <color indexed="8"/>
      </right>
      <top style="thin">
        <color indexed="8"/>
      </top>
      <bottom/>
      <diagonal/>
    </border>
    <border>
      <left style="thin">
        <color indexed="8"/>
      </left>
      <right/>
      <top style="thin">
        <color indexed="8"/>
      </top>
      <bottom/>
      <diagonal/>
    </border>
    <border>
      <left style="thin">
        <color auto="1"/>
      </left>
      <right style="thin">
        <color indexed="8"/>
      </right>
      <top style="thin">
        <color indexed="8"/>
      </top>
      <bottom style="thin">
        <color indexed="8"/>
      </bottom>
      <diagonal/>
    </border>
    <border>
      <left style="thin">
        <color indexed="8"/>
      </left>
      <right style="thin">
        <color indexed="8"/>
      </right>
      <top/>
      <bottom/>
      <diagonal/>
    </border>
    <border>
      <left style="thin">
        <color auto="1"/>
      </left>
      <right style="thin">
        <color auto="1"/>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auto="1"/>
      </left>
      <right style="thin">
        <color indexed="8"/>
      </right>
      <top/>
      <bottom style="thin">
        <color indexed="8"/>
      </bottom>
      <diagonal/>
    </border>
    <border>
      <left/>
      <right/>
      <top style="thin">
        <color indexed="8"/>
      </top>
      <bottom/>
      <diagonal/>
    </border>
    <border>
      <left/>
      <right/>
      <top style="thin">
        <color auto="1"/>
      </top>
      <bottom/>
      <diagonal/>
    </border>
    <border>
      <left/>
      <right style="thin">
        <color auto="1"/>
      </right>
      <top/>
      <bottom/>
      <diagonal/>
    </border>
    <border>
      <left/>
      <right style="thin">
        <color auto="1"/>
      </right>
      <top/>
      <bottom style="thin">
        <color indexed="8"/>
      </bottom>
      <diagonal/>
    </border>
    <border>
      <left style="thin">
        <color indexed="8"/>
      </left>
      <right/>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top/>
      <bottom style="thin">
        <color auto="1"/>
      </bottom>
      <diagonal/>
    </border>
    <border>
      <left/>
      <right style="thin">
        <color auto="1"/>
      </right>
      <top/>
      <bottom style="thin">
        <color auto="1"/>
      </bottom>
      <diagonal/>
    </border>
    <border>
      <left/>
      <right style="thin">
        <color indexed="8"/>
      </right>
      <top/>
      <bottom style="thin">
        <color auto="1"/>
      </bottom>
      <diagonal/>
    </border>
    <border>
      <left style="thin">
        <color indexed="8"/>
      </left>
      <right style="thin">
        <color indexed="8"/>
      </right>
      <top/>
      <bottom style="thin">
        <color auto="1"/>
      </bottom>
      <diagonal/>
    </border>
    <border>
      <left style="thin">
        <color auto="1"/>
      </left>
      <right style="thin">
        <color indexed="8"/>
      </right>
      <top/>
      <bottom/>
      <diagonal/>
    </border>
    <border>
      <left/>
      <right style="thin">
        <color indexed="8"/>
      </right>
      <top/>
      <bottom/>
      <diagonal/>
    </border>
    <border>
      <left style="thin">
        <color indexed="8"/>
      </left>
      <right/>
      <top/>
      <bottom style="thin">
        <color auto="1"/>
      </bottom>
      <diagonal/>
    </border>
    <border>
      <left style="thin">
        <color indexed="8"/>
      </left>
      <right/>
      <top style="thin">
        <color auto="1"/>
      </top>
      <bottom style="thin">
        <color auto="1"/>
      </bottom>
      <diagonal/>
    </border>
  </borders>
  <cellStyleXfs count="7">
    <xf numFmtId="0" fontId="0"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165" fontId="10" fillId="0" borderId="0" applyFont="0" applyFill="0" applyBorder="0" applyAlignment="0" applyProtection="0"/>
    <xf numFmtId="164" fontId="10" fillId="0" borderId="0" applyFont="0" applyFill="0" applyBorder="0" applyAlignment="0" applyProtection="0"/>
    <xf numFmtId="0" fontId="11" fillId="0" borderId="0"/>
  </cellStyleXfs>
  <cellXfs count="573">
    <xf numFmtId="0" fontId="0" fillId="0" borderId="0" xfId="0"/>
    <xf numFmtId="0" fontId="14" fillId="0" borderId="13" xfId="6" applyFont="1" applyBorder="1" applyAlignment="1">
      <alignment horizontal="center" vertical="center"/>
    </xf>
    <xf numFmtId="0" fontId="11" fillId="0" borderId="0" xfId="6" applyAlignment="1">
      <alignment vertical="center"/>
    </xf>
    <xf numFmtId="0" fontId="17" fillId="0" borderId="0" xfId="0" applyFont="1"/>
    <xf numFmtId="0" fontId="0" fillId="0" borderId="0" xfId="0" applyFont="1"/>
    <xf numFmtId="0" fontId="13" fillId="0" borderId="0" xfId="0" applyFont="1" applyAlignment="1">
      <alignment vertical="center"/>
    </xf>
    <xf numFmtId="0" fontId="12" fillId="0" borderId="0" xfId="0" applyFont="1" applyAlignment="1">
      <alignment vertical="center"/>
    </xf>
    <xf numFmtId="0" fontId="11" fillId="0" borderId="0" xfId="0" applyFont="1" applyAlignment="1">
      <alignment vertical="center"/>
    </xf>
    <xf numFmtId="0" fontId="24" fillId="0" borderId="0" xfId="0" applyFont="1" applyAlignment="1">
      <alignment horizontal="center" vertical="center"/>
    </xf>
    <xf numFmtId="0" fontId="0" fillId="0" borderId="0" xfId="0" applyAlignment="1">
      <alignment vertical="center"/>
    </xf>
    <xf numFmtId="0" fontId="11" fillId="0" borderId="0" xfId="0" applyFont="1" applyAlignment="1">
      <alignment horizontal="center" vertical="center"/>
    </xf>
    <xf numFmtId="0" fontId="13" fillId="0" borderId="0" xfId="0" applyFont="1" applyAlignment="1">
      <alignment horizontal="center" vertical="center"/>
    </xf>
    <xf numFmtId="0" fontId="25" fillId="0" borderId="0" xfId="0" applyFont="1" applyAlignment="1">
      <alignment horizontal="center"/>
    </xf>
    <xf numFmtId="0" fontId="8" fillId="0" borderId="0" xfId="0" applyFont="1" applyAlignment="1">
      <alignment vertical="center"/>
    </xf>
    <xf numFmtId="0" fontId="8" fillId="0" borderId="0" xfId="0" applyFont="1"/>
    <xf numFmtId="0" fontId="23" fillId="0" borderId="0" xfId="0" applyFont="1"/>
    <xf numFmtId="0" fontId="0" fillId="0" borderId="0" xfId="0" applyBorder="1" applyAlignment="1">
      <alignment vertical="center"/>
    </xf>
    <xf numFmtId="0" fontId="0" fillId="0" borderId="0" xfId="0" applyBorder="1" applyAlignment="1">
      <alignment horizontal="center" vertical="center"/>
    </xf>
    <xf numFmtId="0" fontId="31" fillId="0" borderId="0" xfId="0" applyFont="1" applyAlignment="1">
      <alignment vertical="center"/>
    </xf>
    <xf numFmtId="0" fontId="29" fillId="0" borderId="0" xfId="0" applyFont="1" applyFill="1" applyBorder="1" applyAlignment="1">
      <alignment horizontal="center" vertical="center"/>
    </xf>
    <xf numFmtId="0" fontId="7" fillId="0" borderId="0" xfId="0" applyFont="1"/>
    <xf numFmtId="0" fontId="33" fillId="0" borderId="0" xfId="0" applyFont="1" applyAlignment="1">
      <alignment horizontal="left" vertical="center"/>
    </xf>
    <xf numFmtId="0" fontId="0" fillId="0" borderId="0" xfId="0" applyFill="1" applyAlignment="1">
      <alignment horizontal="center" vertical="center"/>
    </xf>
    <xf numFmtId="0" fontId="22" fillId="0" borderId="1" xfId="0" applyFont="1" applyFill="1" applyBorder="1" applyAlignment="1">
      <alignment horizontal="center" vertical="center"/>
    </xf>
    <xf numFmtId="0" fontId="5" fillId="0" borderId="1" xfId="0" applyFont="1" applyBorder="1" applyAlignment="1">
      <alignment horizontal="center"/>
    </xf>
    <xf numFmtId="0" fontId="5" fillId="0" borderId="0" xfId="0" applyFont="1" applyAlignment="1">
      <alignment horizontal="center"/>
    </xf>
    <xf numFmtId="0" fontId="30" fillId="0" borderId="1" xfId="0" applyFont="1" applyBorder="1" applyAlignment="1">
      <alignment horizontal="center" vertical="center"/>
    </xf>
    <xf numFmtId="0" fontId="30" fillId="0" borderId="1" xfId="0" applyFont="1" applyBorder="1" applyAlignment="1">
      <alignment horizontal="left" vertical="center"/>
    </xf>
    <xf numFmtId="164" fontId="30" fillId="0" borderId="1" xfId="5" applyFont="1" applyBorder="1" applyAlignment="1">
      <alignment horizontal="center" vertical="center"/>
    </xf>
    <xf numFmtId="0" fontId="29" fillId="0" borderId="1" xfId="0" applyFont="1" applyBorder="1" applyAlignment="1">
      <alignment horizontal="center" vertical="center"/>
    </xf>
    <xf numFmtId="0" fontId="29" fillId="0" borderId="1" xfId="0" applyFont="1" applyBorder="1" applyAlignment="1">
      <alignment horizontal="left" vertical="center"/>
    </xf>
    <xf numFmtId="164" fontId="30" fillId="0" borderId="1" xfId="5" applyFont="1" applyBorder="1" applyAlignment="1">
      <alignment vertical="center"/>
    </xf>
    <xf numFmtId="0" fontId="29" fillId="0" borderId="1" xfId="0" applyFont="1" applyBorder="1" applyAlignment="1">
      <alignment vertical="center"/>
    </xf>
    <xf numFmtId="164" fontId="34" fillId="0" borderId="1" xfId="5" applyFont="1" applyBorder="1" applyAlignment="1">
      <alignment horizontal="right" vertical="center"/>
    </xf>
    <xf numFmtId="0" fontId="29" fillId="0" borderId="7" xfId="0" applyFont="1" applyBorder="1" applyAlignment="1">
      <alignment vertical="center"/>
    </xf>
    <xf numFmtId="0" fontId="29" fillId="0" borderId="6" xfId="0" applyFont="1" applyBorder="1" applyAlignment="1">
      <alignment horizontal="center" vertical="center"/>
    </xf>
    <xf numFmtId="0" fontId="29" fillId="0" borderId="6" xfId="0" applyFont="1" applyBorder="1" applyAlignment="1">
      <alignment vertical="center" wrapText="1"/>
    </xf>
    <xf numFmtId="0" fontId="29" fillId="0" borderId="8" xfId="0" applyFont="1" applyBorder="1" applyAlignment="1">
      <alignment vertical="center"/>
    </xf>
    <xf numFmtId="0" fontId="29" fillId="0" borderId="6" xfId="0" applyFont="1" applyBorder="1" applyAlignment="1">
      <alignment vertical="center"/>
    </xf>
    <xf numFmtId="0" fontId="29" fillId="0" borderId="1" xfId="0" applyFont="1" applyBorder="1" applyAlignment="1">
      <alignment vertical="center" wrapText="1"/>
    </xf>
    <xf numFmtId="0" fontId="29" fillId="0" borderId="8" xfId="0" applyFont="1" applyBorder="1" applyAlignment="1">
      <alignment horizontal="center" vertical="center"/>
    </xf>
    <xf numFmtId="0" fontId="29" fillId="0" borderId="8" xfId="0" applyFont="1" applyBorder="1" applyAlignment="1">
      <alignment vertical="center" wrapText="1"/>
    </xf>
    <xf numFmtId="0" fontId="29" fillId="0" borderId="35" xfId="0" applyFont="1" applyBorder="1" applyAlignment="1">
      <alignment horizontal="center" vertical="center"/>
    </xf>
    <xf numFmtId="164" fontId="23" fillId="0" borderId="1" xfId="5" applyFont="1" applyBorder="1" applyAlignment="1">
      <alignment horizontal="right"/>
    </xf>
    <xf numFmtId="164" fontId="23" fillId="0" borderId="1" xfId="5" applyFont="1" applyBorder="1" applyAlignment="1">
      <alignment horizontal="right" vertical="center"/>
    </xf>
    <xf numFmtId="164" fontId="23" fillId="0" borderId="1" xfId="5" applyFont="1" applyBorder="1"/>
    <xf numFmtId="164" fontId="23" fillId="0" borderId="1" xfId="5" applyFont="1" applyBorder="1" applyAlignment="1">
      <alignment vertical="center"/>
    </xf>
    <xf numFmtId="164" fontId="36" fillId="0" borderId="1" xfId="5" applyFont="1" applyBorder="1" applyAlignment="1">
      <alignment vertical="center"/>
    </xf>
    <xf numFmtId="0" fontId="23" fillId="0" borderId="0" xfId="0" applyFont="1" applyAlignment="1">
      <alignment vertical="center"/>
    </xf>
    <xf numFmtId="0" fontId="20" fillId="0" borderId="0" xfId="0" applyFont="1" applyAlignment="1">
      <alignment horizontal="right" vertical="center"/>
    </xf>
    <xf numFmtId="0" fontId="13" fillId="0" borderId="1" xfId="0" applyFont="1" applyFill="1" applyBorder="1" applyAlignment="1">
      <alignment horizontal="center" vertical="center" wrapText="1"/>
    </xf>
    <xf numFmtId="0" fontId="14" fillId="0" borderId="1" xfId="0" applyFont="1" applyBorder="1" applyAlignment="1">
      <alignment horizontal="center" vertical="center"/>
    </xf>
    <xf numFmtId="49" fontId="37" fillId="0" borderId="1" xfId="0" applyNumberFormat="1" applyFont="1" applyBorder="1" applyAlignment="1">
      <alignment horizontal="right" vertical="center"/>
    </xf>
    <xf numFmtId="0" fontId="37" fillId="0" borderId="1" xfId="0" applyFont="1" applyBorder="1" applyAlignment="1">
      <alignment horizontal="center" vertical="center"/>
    </xf>
    <xf numFmtId="0" fontId="37" fillId="0" borderId="1" xfId="0" applyFont="1" applyBorder="1" applyAlignment="1">
      <alignment horizontal="left" vertical="center"/>
    </xf>
    <xf numFmtId="0" fontId="37" fillId="0" borderId="0" xfId="0" applyFont="1" applyBorder="1"/>
    <xf numFmtId="0" fontId="38" fillId="0" borderId="1" xfId="0" applyFont="1" applyBorder="1" applyAlignment="1">
      <alignment horizontal="center" vertical="center"/>
    </xf>
    <xf numFmtId="49" fontId="38" fillId="0" borderId="1" xfId="0" applyNumberFormat="1" applyFont="1" applyBorder="1" applyAlignment="1">
      <alignment horizontal="right" vertical="center"/>
    </xf>
    <xf numFmtId="0" fontId="38" fillId="0" borderId="1" xfId="0" applyFont="1" applyBorder="1" applyAlignment="1">
      <alignment horizontal="left" vertical="center"/>
    </xf>
    <xf numFmtId="0" fontId="38" fillId="0" borderId="0" xfId="0" applyFont="1" applyBorder="1"/>
    <xf numFmtId="0" fontId="37" fillId="0" borderId="1" xfId="0" applyFont="1" applyBorder="1" applyAlignment="1">
      <alignment vertical="center"/>
    </xf>
    <xf numFmtId="164" fontId="37" fillId="0" borderId="1" xfId="5" applyNumberFormat="1" applyFont="1" applyBorder="1" applyAlignment="1">
      <alignment vertical="center"/>
    </xf>
    <xf numFmtId="0" fontId="38" fillId="0" borderId="1" xfId="0" applyFont="1" applyBorder="1" applyAlignment="1">
      <alignment vertical="center"/>
    </xf>
    <xf numFmtId="0" fontId="38" fillId="0" borderId="1" xfId="0" applyFont="1" applyBorder="1" applyAlignment="1">
      <alignment horizontal="left" vertical="center" wrapText="1"/>
    </xf>
    <xf numFmtId="0" fontId="37" fillId="0" borderId="1" xfId="0" applyFont="1" applyBorder="1" applyAlignment="1">
      <alignment horizontal="left" vertical="center" wrapText="1"/>
    </xf>
    <xf numFmtId="0" fontId="37" fillId="0" borderId="1" xfId="0" applyFont="1" applyBorder="1" applyAlignment="1">
      <alignment horizontal="center" vertical="center" wrapText="1"/>
    </xf>
    <xf numFmtId="0" fontId="40" fillId="0" borderId="0" xfId="0" applyFont="1" applyAlignment="1">
      <alignment vertical="center"/>
    </xf>
    <xf numFmtId="0" fontId="29" fillId="0" borderId="0" xfId="0" applyFont="1" applyAlignment="1">
      <alignment horizontal="right" vertical="center"/>
    </xf>
    <xf numFmtId="164" fontId="6" fillId="0" borderId="1" xfId="5" applyNumberFormat="1" applyFont="1" applyBorder="1" applyAlignment="1">
      <alignment vertical="center"/>
    </xf>
    <xf numFmtId="168" fontId="13" fillId="0" borderId="1" xfId="0" applyNumberFormat="1" applyFont="1" applyBorder="1" applyAlignment="1">
      <alignment vertical="center"/>
    </xf>
    <xf numFmtId="0" fontId="6" fillId="0" borderId="0" xfId="0" applyFont="1" applyAlignment="1">
      <alignment vertical="center"/>
    </xf>
    <xf numFmtId="0" fontId="0" fillId="0" borderId="0" xfId="0" applyFill="1"/>
    <xf numFmtId="0" fontId="41" fillId="0" borderId="8" xfId="0" applyFont="1" applyBorder="1" applyAlignment="1">
      <alignment horizontal="center"/>
    </xf>
    <xf numFmtId="0" fontId="11" fillId="0" borderId="36" xfId="0" applyFont="1" applyBorder="1"/>
    <xf numFmtId="168" fontId="11" fillId="0" borderId="36" xfId="5" applyNumberFormat="1" applyFont="1" applyBorder="1"/>
    <xf numFmtId="168" fontId="0" fillId="0" borderId="1" xfId="5" applyNumberFormat="1" applyFont="1" applyBorder="1"/>
    <xf numFmtId="168" fontId="11" fillId="0" borderId="37" xfId="5" applyNumberFormat="1" applyFont="1" applyBorder="1"/>
    <xf numFmtId="168" fontId="33" fillId="0" borderId="1" xfId="0" applyNumberFormat="1" applyFont="1" applyBorder="1" applyAlignment="1">
      <alignment vertical="center"/>
    </xf>
    <xf numFmtId="168" fontId="6" fillId="0" borderId="1" xfId="5" applyNumberFormat="1" applyFont="1" applyBorder="1" applyAlignment="1">
      <alignment vertical="center"/>
    </xf>
    <xf numFmtId="0" fontId="41" fillId="0" borderId="1" xfId="0" applyFont="1" applyBorder="1" applyAlignment="1">
      <alignment horizontal="center"/>
    </xf>
    <xf numFmtId="0" fontId="2" fillId="0" borderId="1" xfId="0" applyFont="1" applyBorder="1" applyAlignment="1">
      <alignment horizontal="left" wrapText="1"/>
    </xf>
    <xf numFmtId="0" fontId="38" fillId="0" borderId="0" xfId="0" applyFont="1"/>
    <xf numFmtId="0" fontId="43" fillId="0" borderId="0" xfId="0" applyFont="1" applyAlignment="1">
      <alignment horizontal="center" vertical="center" wrapText="1"/>
    </xf>
    <xf numFmtId="0" fontId="44" fillId="0" borderId="0" xfId="0" applyFont="1" applyAlignment="1">
      <alignment horizontal="center" vertical="center" wrapText="1"/>
    </xf>
    <xf numFmtId="0" fontId="19" fillId="0" borderId="0" xfId="0" applyFont="1" applyAlignment="1">
      <alignment horizontal="right" vertical="center"/>
    </xf>
    <xf numFmtId="0" fontId="38" fillId="0" borderId="1" xfId="0" applyFont="1" applyBorder="1"/>
    <xf numFmtId="0" fontId="47" fillId="0" borderId="7" xfId="0" applyFont="1" applyBorder="1" applyAlignment="1">
      <alignment horizontal="center" vertical="center"/>
    </xf>
    <xf numFmtId="0" fontId="47" fillId="0" borderId="1" xfId="0" applyFont="1" applyBorder="1" applyAlignment="1">
      <alignment horizontal="center" vertical="center"/>
    </xf>
    <xf numFmtId="164" fontId="19" fillId="0" borderId="1" xfId="5" applyNumberFormat="1" applyFont="1" applyBorder="1" applyAlignment="1">
      <alignment vertical="center"/>
    </xf>
    <xf numFmtId="164" fontId="15" fillId="0" borderId="1" xfId="5" applyNumberFormat="1" applyFont="1" applyBorder="1" applyAlignment="1">
      <alignment vertical="center"/>
    </xf>
    <xf numFmtId="164" fontId="46" fillId="0" borderId="1" xfId="5" applyNumberFormat="1" applyFont="1" applyBorder="1" applyAlignment="1">
      <alignment vertical="center"/>
    </xf>
    <xf numFmtId="0" fontId="38" fillId="0" borderId="0" xfId="0" applyFont="1" applyBorder="1" applyAlignment="1">
      <alignment wrapText="1"/>
    </xf>
    <xf numFmtId="0" fontId="37" fillId="0" borderId="0" xfId="0" applyFont="1" applyBorder="1" applyAlignment="1">
      <alignment vertical="center"/>
    </xf>
    <xf numFmtId="168" fontId="15" fillId="0" borderId="0" xfId="5" applyNumberFormat="1" applyFont="1" applyBorder="1" applyAlignment="1">
      <alignment horizontal="center" vertical="center"/>
    </xf>
    <xf numFmtId="164" fontId="37" fillId="0" borderId="0" xfId="5" applyNumberFormat="1" applyFont="1" applyBorder="1" applyAlignment="1">
      <alignment vertical="center"/>
    </xf>
    <xf numFmtId="168" fontId="46" fillId="0" borderId="0" xfId="5" applyNumberFormat="1" applyFont="1" applyBorder="1" applyAlignment="1">
      <alignment vertical="center"/>
    </xf>
    <xf numFmtId="168" fontId="37" fillId="0" borderId="0" xfId="5" applyNumberFormat="1" applyFont="1" applyBorder="1" applyAlignment="1">
      <alignment vertical="center"/>
    </xf>
    <xf numFmtId="0" fontId="37" fillId="0" borderId="0" xfId="0" applyFont="1" applyBorder="1" applyAlignment="1">
      <alignment horizontal="center" vertical="center" wrapText="1"/>
    </xf>
    <xf numFmtId="0" fontId="48" fillId="0" borderId="0" xfId="0" applyFont="1" applyAlignment="1">
      <alignment vertical="center"/>
    </xf>
    <xf numFmtId="0" fontId="49" fillId="0" borderId="0" xfId="0" applyFont="1"/>
    <xf numFmtId="164" fontId="15" fillId="0" borderId="1" xfId="5" applyNumberFormat="1" applyFont="1" applyBorder="1" applyAlignment="1">
      <alignment horizontal="right" vertical="center"/>
    </xf>
    <xf numFmtId="164" fontId="16" fillId="0" borderId="1" xfId="5" applyNumberFormat="1" applyFont="1" applyBorder="1" applyAlignment="1">
      <alignment horizontal="right" vertical="center"/>
    </xf>
    <xf numFmtId="164" fontId="16" fillId="0" borderId="1" xfId="5" applyNumberFormat="1" applyFont="1" applyBorder="1" applyAlignment="1">
      <alignment vertical="center"/>
    </xf>
    <xf numFmtId="164" fontId="15" fillId="0" borderId="1" xfId="0" applyNumberFormat="1" applyFont="1" applyBorder="1" applyAlignment="1">
      <alignment vertical="center"/>
    </xf>
    <xf numFmtId="0" fontId="42" fillId="0" borderId="0" xfId="0" applyFont="1"/>
    <xf numFmtId="0" fontId="11" fillId="0" borderId="7" xfId="0" applyFont="1" applyBorder="1" applyAlignment="1">
      <alignment horizontal="center" vertical="center" wrapText="1"/>
    </xf>
    <xf numFmtId="169" fontId="1" fillId="0" borderId="8" xfId="5" applyNumberFormat="1" applyFont="1" applyBorder="1" applyAlignment="1">
      <alignment horizontal="center"/>
    </xf>
    <xf numFmtId="169" fontId="11" fillId="0" borderId="7" xfId="5" applyNumberFormat="1" applyFont="1" applyBorder="1" applyAlignment="1">
      <alignment horizontal="center" vertical="center" wrapText="1"/>
    </xf>
    <xf numFmtId="0" fontId="18" fillId="0" borderId="1" xfId="0" applyFont="1" applyBorder="1"/>
    <xf numFmtId="2" fontId="18" fillId="0" borderId="1" xfId="0" applyNumberFormat="1" applyFont="1" applyBorder="1"/>
    <xf numFmtId="2" fontId="18" fillId="0" borderId="1" xfId="0" applyNumberFormat="1" applyFont="1" applyBorder="1" applyAlignment="1">
      <alignment vertical="center"/>
    </xf>
    <xf numFmtId="0" fontId="11" fillId="0" borderId="7" xfId="0" applyFont="1" applyBorder="1" applyAlignment="1">
      <alignment horizontal="right" vertical="center"/>
    </xf>
    <xf numFmtId="164" fontId="48" fillId="0" borderId="1" xfId="5" applyNumberFormat="1" applyFont="1" applyBorder="1" applyAlignment="1">
      <alignment vertical="center" wrapText="1"/>
    </xf>
    <xf numFmtId="164" fontId="19" fillId="0" borderId="1" xfId="5" applyNumberFormat="1" applyFont="1" applyBorder="1" applyAlignment="1">
      <alignment horizontal="left" vertical="center" wrapText="1"/>
    </xf>
    <xf numFmtId="164" fontId="19" fillId="0" borderId="1" xfId="5" applyNumberFormat="1" applyFont="1" applyBorder="1" applyAlignment="1">
      <alignment vertical="center" wrapText="1"/>
    </xf>
    <xf numFmtId="164" fontId="47" fillId="0" borderId="1" xfId="5" applyNumberFormat="1" applyFont="1" applyBorder="1" applyAlignment="1">
      <alignment vertical="center" wrapText="1"/>
    </xf>
    <xf numFmtId="0" fontId="48" fillId="0" borderId="7" xfId="0" applyFont="1" applyBorder="1" applyAlignment="1">
      <alignment horizontal="center" vertical="center"/>
    </xf>
    <xf numFmtId="0" fontId="49" fillId="0" borderId="0" xfId="0" applyFont="1" applyAlignment="1">
      <alignment horizontal="center"/>
    </xf>
    <xf numFmtId="168" fontId="52" fillId="0" borderId="0" xfId="5" applyNumberFormat="1" applyFont="1" applyBorder="1" applyAlignment="1">
      <alignment vertical="center"/>
    </xf>
    <xf numFmtId="0" fontId="52" fillId="0" borderId="0" xfId="0" applyFont="1" applyBorder="1" applyAlignment="1">
      <alignment horizontal="center" vertical="center" wrapText="1"/>
    </xf>
    <xf numFmtId="169" fontId="48" fillId="0" borderId="1" xfId="5" applyNumberFormat="1" applyFont="1" applyBorder="1" applyAlignment="1">
      <alignment vertical="center" wrapText="1"/>
    </xf>
    <xf numFmtId="169" fontId="19" fillId="0" borderId="1" xfId="5" applyNumberFormat="1" applyFont="1" applyBorder="1" applyAlignment="1">
      <alignment vertical="center"/>
    </xf>
    <xf numFmtId="169" fontId="19" fillId="0" borderId="1" xfId="5" applyNumberFormat="1" applyFont="1" applyBorder="1" applyAlignment="1">
      <alignment vertical="center" wrapText="1"/>
    </xf>
    <xf numFmtId="168" fontId="44" fillId="0" borderId="0" xfId="5" applyNumberFormat="1" applyFont="1" applyBorder="1" applyAlignment="1">
      <alignment horizontal="center" vertical="center"/>
    </xf>
    <xf numFmtId="0" fontId="49" fillId="0" borderId="0" xfId="0" applyFont="1" applyBorder="1" applyAlignment="1">
      <alignment horizontal="left" vertical="top" wrapText="1"/>
    </xf>
    <xf numFmtId="164" fontId="42" fillId="0" borderId="1" xfId="5" applyNumberFormat="1" applyFont="1" applyBorder="1"/>
    <xf numFmtId="164" fontId="46" fillId="0" borderId="1" xfId="0" applyNumberFormat="1" applyFont="1" applyBorder="1" applyAlignment="1">
      <alignment vertical="center"/>
    </xf>
    <xf numFmtId="164" fontId="53" fillId="0" borderId="1" xfId="5" applyFont="1" applyBorder="1" applyAlignment="1">
      <alignment horizontal="center" vertical="center"/>
    </xf>
    <xf numFmtId="164" fontId="53" fillId="0" borderId="1" xfId="5" applyFont="1" applyBorder="1" applyAlignment="1">
      <alignment vertical="center"/>
    </xf>
    <xf numFmtId="164" fontId="54" fillId="0" borderId="1" xfId="5" applyFont="1" applyBorder="1" applyAlignment="1">
      <alignment vertical="center"/>
    </xf>
    <xf numFmtId="164" fontId="55" fillId="0" borderId="1" xfId="5" applyFont="1" applyBorder="1" applyAlignment="1">
      <alignment horizontal="right" vertical="center"/>
    </xf>
    <xf numFmtId="164" fontId="56" fillId="0" borderId="1" xfId="5" applyFont="1" applyBorder="1" applyAlignment="1">
      <alignment horizontal="right"/>
    </xf>
    <xf numFmtId="164" fontId="56" fillId="0" borderId="1" xfId="5" applyFont="1" applyBorder="1" applyAlignment="1">
      <alignment horizontal="right" vertical="center"/>
    </xf>
    <xf numFmtId="164" fontId="8" fillId="0" borderId="1" xfId="5" applyFont="1" applyBorder="1" applyAlignment="1">
      <alignment vertical="center"/>
    </xf>
    <xf numFmtId="164" fontId="57" fillId="0" borderId="1" xfId="5" applyFont="1" applyBorder="1"/>
    <xf numFmtId="164" fontId="35" fillId="0" borderId="1" xfId="5" applyFont="1" applyBorder="1" applyAlignment="1">
      <alignment vertical="center"/>
    </xf>
    <xf numFmtId="164" fontId="57" fillId="0" borderId="1" xfId="5" applyFont="1" applyBorder="1" applyAlignment="1">
      <alignment horizontal="right"/>
    </xf>
    <xf numFmtId="164" fontId="21" fillId="0" borderId="1" xfId="5" applyFont="1" applyBorder="1" applyAlignment="1">
      <alignment horizontal="right"/>
    </xf>
    <xf numFmtId="164" fontId="21" fillId="0" borderId="1" xfId="5" applyFont="1" applyBorder="1" applyAlignment="1">
      <alignment horizontal="right" vertical="center"/>
    </xf>
    <xf numFmtId="164" fontId="27" fillId="0" borderId="1" xfId="5" applyFont="1" applyBorder="1" applyAlignment="1">
      <alignment horizontal="right" vertical="center"/>
    </xf>
    <xf numFmtId="164" fontId="6" fillId="0" borderId="1" xfId="5" applyFont="1" applyBorder="1" applyAlignment="1">
      <alignment vertical="center"/>
    </xf>
    <xf numFmtId="164" fontId="27" fillId="0" borderId="1" xfId="5" applyFont="1" applyBorder="1" applyAlignment="1">
      <alignment vertical="center"/>
    </xf>
    <xf numFmtId="164" fontId="1" fillId="0" borderId="1" xfId="5" applyFont="1" applyBorder="1" applyAlignment="1">
      <alignment vertical="center"/>
    </xf>
    <xf numFmtId="49" fontId="0" fillId="0" borderId="1" xfId="0" applyNumberFormat="1" applyBorder="1"/>
    <xf numFmtId="49" fontId="6" fillId="0" borderId="1" xfId="0" applyNumberFormat="1" applyFont="1" applyBorder="1" applyAlignment="1">
      <alignment vertical="center"/>
    </xf>
    <xf numFmtId="0" fontId="49" fillId="0" borderId="0" xfId="0" applyFont="1" applyBorder="1" applyAlignment="1">
      <alignment horizontal="left" vertical="top" wrapText="1"/>
    </xf>
    <xf numFmtId="0" fontId="38" fillId="0" borderId="0" xfId="0" applyFont="1" applyBorder="1" applyAlignment="1">
      <alignment horizontal="left" vertical="top" wrapText="1"/>
    </xf>
    <xf numFmtId="2" fontId="60" fillId="0" borderId="1" xfId="0" applyNumberFormat="1" applyFont="1" applyBorder="1"/>
    <xf numFmtId="0" fontId="50" fillId="0" borderId="1" xfId="0" applyFont="1" applyFill="1" applyBorder="1" applyAlignment="1">
      <alignment horizontal="center" vertical="center" wrapText="1"/>
    </xf>
    <xf numFmtId="164" fontId="50" fillId="0" borderId="1" xfId="5" applyFont="1" applyBorder="1" applyAlignment="1">
      <alignment horizontal="center" vertical="center"/>
    </xf>
    <xf numFmtId="164" fontId="20" fillId="0" borderId="1" xfId="5" applyFont="1" applyBorder="1" applyAlignment="1">
      <alignment horizontal="center" vertical="center"/>
    </xf>
    <xf numFmtId="164" fontId="50" fillId="0" borderId="1" xfId="5" applyFont="1" applyBorder="1" applyAlignment="1">
      <alignment vertical="center"/>
    </xf>
    <xf numFmtId="164" fontId="20" fillId="0" borderId="1" xfId="5" applyFont="1" applyBorder="1" applyAlignment="1">
      <alignment vertical="center"/>
    </xf>
    <xf numFmtId="164" fontId="50" fillId="0" borderId="1" xfId="5" applyFont="1" applyBorder="1" applyAlignment="1">
      <alignment horizontal="right" vertical="center"/>
    </xf>
    <xf numFmtId="164" fontId="20" fillId="0" borderId="1" xfId="5" applyFont="1" applyBorder="1" applyAlignment="1">
      <alignment horizontal="right" vertical="center"/>
    </xf>
    <xf numFmtId="164" fontId="20" fillId="0" borderId="6" xfId="5" applyFont="1" applyBorder="1" applyAlignment="1">
      <alignment horizontal="right" vertical="center"/>
    </xf>
    <xf numFmtId="164" fontId="20" fillId="0" borderId="8" xfId="5" applyFont="1" applyBorder="1" applyAlignment="1">
      <alignment horizontal="right" vertical="center"/>
    </xf>
    <xf numFmtId="164" fontId="20" fillId="0" borderId="6" xfId="5" applyFont="1" applyBorder="1" applyAlignment="1">
      <alignment vertical="center"/>
    </xf>
    <xf numFmtId="164" fontId="20" fillId="0" borderId="8" xfId="5" applyFont="1" applyBorder="1" applyAlignment="1">
      <alignment vertical="center"/>
    </xf>
    <xf numFmtId="164" fontId="27" fillId="0" borderId="1" xfId="5" applyFont="1" applyBorder="1" applyAlignment="1">
      <alignment horizontal="right"/>
    </xf>
    <xf numFmtId="164" fontId="61" fillId="0" borderId="1" xfId="5" applyFont="1" applyBorder="1"/>
    <xf numFmtId="164" fontId="27" fillId="0" borderId="1" xfId="5" applyFont="1" applyBorder="1"/>
    <xf numFmtId="0" fontId="62" fillId="0" borderId="1" xfId="0" applyFont="1" applyBorder="1" applyAlignment="1">
      <alignment horizontal="center"/>
    </xf>
    <xf numFmtId="0" fontId="46" fillId="0" borderId="1" xfId="0" applyFont="1" applyBorder="1"/>
    <xf numFmtId="2" fontId="46" fillId="0" borderId="1" xfId="0" applyNumberFormat="1" applyFont="1" applyBorder="1"/>
    <xf numFmtId="0" fontId="46" fillId="0" borderId="1" xfId="0" applyFont="1" applyBorder="1" applyAlignment="1">
      <alignment horizontal="center" vertical="center"/>
    </xf>
    <xf numFmtId="0" fontId="19" fillId="0" borderId="1" xfId="0" applyFont="1" applyBorder="1" applyAlignment="1">
      <alignment horizontal="center" vertical="center"/>
    </xf>
    <xf numFmtId="168" fontId="46" fillId="0" borderId="1" xfId="5" applyNumberFormat="1" applyFont="1" applyBorder="1" applyAlignment="1">
      <alignment vertical="center"/>
    </xf>
    <xf numFmtId="168" fontId="19" fillId="0" borderId="1" xfId="5" applyNumberFormat="1" applyFont="1" applyBorder="1" applyAlignment="1">
      <alignment vertical="center"/>
    </xf>
    <xf numFmtId="0" fontId="46" fillId="0" borderId="1" xfId="0" applyFont="1" applyBorder="1" applyAlignment="1">
      <alignment vertical="center"/>
    </xf>
    <xf numFmtId="0" fontId="19" fillId="0" borderId="1" xfId="0" applyFont="1" applyBorder="1" applyAlignment="1">
      <alignment horizontal="left" vertical="center" wrapText="1"/>
    </xf>
    <xf numFmtId="0" fontId="11" fillId="0" borderId="0" xfId="6" applyAlignment="1">
      <alignment horizontal="center" vertical="center"/>
    </xf>
    <xf numFmtId="0" fontId="12" fillId="0" borderId="0" xfId="6" applyFont="1" applyAlignment="1">
      <alignment horizontal="center" vertical="center"/>
    </xf>
    <xf numFmtId="0" fontId="0" fillId="0" borderId="1" xfId="0" applyFill="1" applyBorder="1" applyAlignment="1">
      <alignment vertical="center"/>
    </xf>
    <xf numFmtId="0" fontId="0" fillId="0" borderId="0" xfId="0" applyFill="1" applyAlignment="1">
      <alignment vertical="center"/>
    </xf>
    <xf numFmtId="0" fontId="14" fillId="0" borderId="33" xfId="6" applyFont="1" applyBorder="1" applyAlignment="1">
      <alignment horizontal="center" vertical="center"/>
    </xf>
    <xf numFmtId="0" fontId="41" fillId="0" borderId="1" xfId="0" applyFont="1" applyBorder="1" applyAlignment="1">
      <alignment horizontal="center" vertical="center"/>
    </xf>
    <xf numFmtId="0" fontId="1" fillId="0" borderId="0" xfId="0" applyFont="1" applyAlignment="1">
      <alignment vertical="center"/>
    </xf>
    <xf numFmtId="49" fontId="3" fillId="0" borderId="15" xfId="6" applyNumberFormat="1" applyFont="1" applyBorder="1" applyAlignment="1">
      <alignment horizontal="center" vertical="center"/>
    </xf>
    <xf numFmtId="0" fontId="3" fillId="0" borderId="15" xfId="0" applyFont="1" applyBorder="1" applyAlignment="1">
      <alignment horizontal="left" vertical="center" wrapText="1"/>
    </xf>
    <xf numFmtId="170" fontId="6" fillId="0" borderId="15" xfId="4" applyNumberFormat="1" applyFont="1" applyBorder="1" applyAlignment="1">
      <alignment horizontal="left" vertical="center" wrapText="1"/>
    </xf>
    <xf numFmtId="170" fontId="3" fillId="0" borderId="15" xfId="4" applyNumberFormat="1" applyFont="1" applyFill="1" applyBorder="1" applyAlignment="1" applyProtection="1">
      <alignment vertical="center"/>
    </xf>
    <xf numFmtId="170" fontId="3" fillId="0" borderId="20" xfId="4" applyNumberFormat="1" applyFont="1" applyFill="1" applyBorder="1" applyAlignment="1" applyProtection="1">
      <alignment vertical="center"/>
    </xf>
    <xf numFmtId="0" fontId="3" fillId="0" borderId="0" xfId="0" applyFont="1" applyAlignment="1">
      <alignment vertical="center"/>
    </xf>
    <xf numFmtId="49" fontId="4" fillId="0" borderId="1" xfId="6" applyNumberFormat="1" applyFont="1" applyBorder="1" applyAlignment="1">
      <alignment horizontal="center" vertical="center"/>
    </xf>
    <xf numFmtId="170" fontId="1" fillId="0" borderId="1" xfId="4" applyNumberFormat="1" applyFont="1" applyBorder="1" applyAlignment="1">
      <alignment horizontal="left" vertical="center" wrapText="1"/>
    </xf>
    <xf numFmtId="170" fontId="7" fillId="0" borderId="1" xfId="4" applyNumberFormat="1" applyFont="1" applyFill="1" applyBorder="1" applyAlignment="1" applyProtection="1">
      <alignment vertical="center"/>
    </xf>
    <xf numFmtId="170" fontId="7" fillId="0" borderId="4" xfId="4" applyNumberFormat="1" applyFont="1" applyFill="1" applyBorder="1" applyAlignment="1" applyProtection="1">
      <alignment vertical="center"/>
    </xf>
    <xf numFmtId="0" fontId="7" fillId="0" borderId="0" xfId="0" applyFont="1" applyBorder="1" applyAlignment="1">
      <alignment vertical="center"/>
    </xf>
    <xf numFmtId="49" fontId="7" fillId="0" borderId="1" xfId="6" applyNumberFormat="1" applyFont="1" applyBorder="1" applyAlignment="1">
      <alignment horizontal="center" vertical="center"/>
    </xf>
    <xf numFmtId="170" fontId="1" fillId="0" borderId="43" xfId="4" applyNumberFormat="1" applyFont="1" applyBorder="1" applyAlignment="1">
      <alignment horizontal="left" vertical="center" wrapText="1"/>
    </xf>
    <xf numFmtId="170" fontId="7" fillId="0" borderId="22" xfId="4" applyNumberFormat="1" applyFont="1" applyFill="1" applyBorder="1" applyAlignment="1" applyProtection="1">
      <alignment vertical="center"/>
    </xf>
    <xf numFmtId="170" fontId="7" fillId="0" borderId="43" xfId="4" applyNumberFormat="1" applyFont="1" applyFill="1" applyBorder="1" applyAlignment="1" applyProtection="1">
      <alignment vertical="center"/>
    </xf>
    <xf numFmtId="170" fontId="7" fillId="0" borderId="31" xfId="4" applyNumberFormat="1" applyFont="1" applyFill="1" applyBorder="1" applyAlignment="1" applyProtection="1">
      <alignment vertical="center"/>
    </xf>
    <xf numFmtId="0" fontId="7" fillId="0" borderId="0" xfId="0" applyFont="1" applyAlignment="1">
      <alignment vertical="center"/>
    </xf>
    <xf numFmtId="170" fontId="7" fillId="0" borderId="16" xfId="4" applyNumberFormat="1" applyFont="1" applyFill="1" applyBorder="1" applyAlignment="1" applyProtection="1">
      <alignment vertical="center"/>
    </xf>
    <xf numFmtId="170" fontId="7" fillId="0" borderId="15" xfId="4" applyNumberFormat="1" applyFont="1" applyFill="1" applyBorder="1" applyAlignment="1" applyProtection="1">
      <alignment vertical="center"/>
    </xf>
    <xf numFmtId="170" fontId="7" fillId="0" borderId="27" xfId="4" applyNumberFormat="1" applyFont="1" applyFill="1" applyBorder="1" applyAlignment="1" applyProtection="1">
      <alignment vertical="center"/>
    </xf>
    <xf numFmtId="170" fontId="3" fillId="0" borderId="42" xfId="4" applyNumberFormat="1" applyFont="1" applyBorder="1" applyAlignment="1">
      <alignment horizontal="center" vertical="center"/>
    </xf>
    <xf numFmtId="170" fontId="3" fillId="0" borderId="31" xfId="4" applyNumberFormat="1" applyFont="1" applyFill="1" applyBorder="1" applyAlignment="1" applyProtection="1">
      <alignment vertical="center"/>
    </xf>
    <xf numFmtId="170" fontId="3" fillId="0" borderId="0" xfId="4" applyNumberFormat="1" applyFont="1" applyAlignment="1">
      <alignment vertical="center"/>
    </xf>
    <xf numFmtId="170" fontId="7" fillId="0" borderId="1" xfId="4" applyNumberFormat="1" applyFont="1" applyBorder="1" applyAlignment="1">
      <alignment horizontal="center" vertical="center"/>
    </xf>
    <xf numFmtId="170" fontId="7" fillId="0" borderId="1" xfId="4" applyNumberFormat="1" applyFont="1" applyBorder="1" applyAlignment="1">
      <alignment vertical="center" wrapText="1"/>
    </xf>
    <xf numFmtId="2" fontId="7" fillId="0" borderId="1" xfId="0" applyNumberFormat="1" applyFont="1" applyBorder="1" applyAlignment="1">
      <alignment vertical="center"/>
    </xf>
    <xf numFmtId="170" fontId="4" fillId="0" borderId="0" xfId="4" applyNumberFormat="1" applyFont="1" applyAlignment="1">
      <alignment vertical="center"/>
    </xf>
    <xf numFmtId="170" fontId="7" fillId="0" borderId="42" xfId="4" applyNumberFormat="1" applyFont="1" applyBorder="1" applyAlignment="1">
      <alignment horizontal="center" vertical="center"/>
    </xf>
    <xf numFmtId="170" fontId="1" fillId="0" borderId="22" xfId="4" applyNumberFormat="1" applyFont="1" applyBorder="1" applyAlignment="1">
      <alignment horizontal="left" vertical="center" wrapText="1"/>
    </xf>
    <xf numFmtId="170" fontId="7" fillId="0" borderId="0" xfId="4" applyNumberFormat="1" applyFont="1" applyAlignment="1">
      <alignment vertical="center"/>
    </xf>
    <xf numFmtId="170" fontId="7" fillId="0" borderId="1" xfId="4" applyNumberFormat="1" applyFont="1" applyBorder="1" applyAlignment="1">
      <alignment vertical="center"/>
    </xf>
    <xf numFmtId="170" fontId="3" fillId="0" borderId="1" xfId="4" applyNumberFormat="1" applyFont="1" applyBorder="1" applyAlignment="1">
      <alignment horizontal="center" vertical="center"/>
    </xf>
    <xf numFmtId="170" fontId="3" fillId="0" borderId="1" xfId="4" applyNumberFormat="1" applyFont="1" applyBorder="1" applyAlignment="1">
      <alignment vertical="center"/>
    </xf>
    <xf numFmtId="170" fontId="3" fillId="0" borderId="1" xfId="4" applyNumberFormat="1" applyFont="1" applyFill="1" applyBorder="1" applyAlignment="1" applyProtection="1">
      <alignment vertical="center"/>
    </xf>
    <xf numFmtId="170" fontId="3" fillId="0" borderId="4" xfId="4" applyNumberFormat="1" applyFont="1" applyFill="1" applyBorder="1" applyAlignment="1" applyProtection="1">
      <alignment vertical="center"/>
    </xf>
    <xf numFmtId="170" fontId="3" fillId="0" borderId="22" xfId="4" applyNumberFormat="1" applyFont="1" applyFill="1" applyBorder="1" applyAlignment="1" applyProtection="1">
      <alignment vertical="center"/>
    </xf>
    <xf numFmtId="170" fontId="1" fillId="0" borderId="8" xfId="4" applyNumberFormat="1" applyFont="1" applyBorder="1" applyAlignment="1">
      <alignment horizontal="left" vertical="center" wrapText="1"/>
    </xf>
    <xf numFmtId="170" fontId="7" fillId="0" borderId="25" xfId="4" applyNumberFormat="1" applyFont="1" applyFill="1" applyBorder="1" applyAlignment="1" applyProtection="1">
      <alignment vertical="center"/>
    </xf>
    <xf numFmtId="170" fontId="7" fillId="0" borderId="32" xfId="4" applyNumberFormat="1" applyFont="1" applyBorder="1" applyAlignment="1">
      <alignment vertical="center"/>
    </xf>
    <xf numFmtId="170" fontId="7" fillId="0" borderId="20" xfId="4" applyNumberFormat="1" applyFont="1" applyBorder="1" applyAlignment="1">
      <alignment vertical="center"/>
    </xf>
    <xf numFmtId="170" fontId="7" fillId="0" borderId="1" xfId="4" applyNumberFormat="1" applyFont="1" applyBorder="1" applyAlignment="1">
      <alignment horizontal="left" vertical="center" wrapText="1"/>
    </xf>
    <xf numFmtId="170" fontId="7" fillId="0" borderId="4" xfId="4" applyNumberFormat="1" applyFont="1" applyBorder="1" applyAlignment="1">
      <alignment vertical="center"/>
    </xf>
    <xf numFmtId="170" fontId="7" fillId="0" borderId="0" xfId="4" applyNumberFormat="1" applyFont="1" applyBorder="1" applyAlignment="1">
      <alignment vertical="center"/>
    </xf>
    <xf numFmtId="170" fontId="7" fillId="0" borderId="8" xfId="4" applyNumberFormat="1" applyFont="1" applyBorder="1" applyAlignment="1">
      <alignment horizontal="center" vertical="center"/>
    </xf>
    <xf numFmtId="170" fontId="7" fillId="0" borderId="40" xfId="4" applyNumberFormat="1" applyFont="1" applyBorder="1" applyAlignment="1">
      <alignment horizontal="left" vertical="center" wrapText="1"/>
    </xf>
    <xf numFmtId="170" fontId="1" fillId="0" borderId="40" xfId="4" applyNumberFormat="1" applyFont="1" applyBorder="1" applyAlignment="1">
      <alignment horizontal="left" vertical="center" wrapText="1"/>
    </xf>
    <xf numFmtId="170" fontId="7" fillId="0" borderId="41" xfId="4" applyNumberFormat="1" applyFont="1" applyFill="1" applyBorder="1" applyAlignment="1" applyProtection="1">
      <alignment vertical="center"/>
    </xf>
    <xf numFmtId="170" fontId="7" fillId="0" borderId="44" xfId="4" applyNumberFormat="1" applyFont="1" applyBorder="1" applyAlignment="1">
      <alignment vertical="center"/>
    </xf>
    <xf numFmtId="170" fontId="3" fillId="0" borderId="18" xfId="4" applyNumberFormat="1" applyFont="1" applyBorder="1" applyAlignment="1">
      <alignment horizontal="left" vertical="center" wrapText="1"/>
    </xf>
    <xf numFmtId="170" fontId="1" fillId="0" borderId="18" xfId="4" applyNumberFormat="1" applyFont="1" applyBorder="1" applyAlignment="1">
      <alignment horizontal="left" vertical="center" wrapText="1"/>
    </xf>
    <xf numFmtId="170" fontId="3" fillId="0" borderId="17" xfId="4" applyNumberFormat="1" applyFont="1" applyFill="1" applyBorder="1" applyAlignment="1" applyProtection="1">
      <alignment vertical="center"/>
    </xf>
    <xf numFmtId="170" fontId="3" fillId="0" borderId="45" xfId="4" applyNumberFormat="1" applyFont="1" applyFill="1" applyBorder="1" applyAlignment="1" applyProtection="1">
      <alignment vertical="center"/>
    </xf>
    <xf numFmtId="170" fontId="7" fillId="0" borderId="6" xfId="4" applyNumberFormat="1" applyFont="1" applyBorder="1" applyAlignment="1">
      <alignment horizontal="center" vertical="center"/>
    </xf>
    <xf numFmtId="170" fontId="7" fillId="0" borderId="31" xfId="4" applyNumberFormat="1" applyFont="1" applyBorder="1" applyAlignment="1">
      <alignment vertical="center"/>
    </xf>
    <xf numFmtId="170" fontId="6" fillId="0" borderId="1" xfId="4" applyNumberFormat="1" applyFont="1" applyBorder="1" applyAlignment="1">
      <alignment horizontal="center" vertical="center"/>
    </xf>
    <xf numFmtId="170" fontId="3" fillId="0" borderId="1" xfId="4" applyNumberFormat="1" applyFont="1" applyBorder="1" applyAlignment="1">
      <alignment horizontal="left" vertical="center" wrapText="1"/>
    </xf>
    <xf numFmtId="170" fontId="6" fillId="0" borderId="1" xfId="4" applyNumberFormat="1" applyFont="1" applyBorder="1" applyAlignment="1">
      <alignment horizontal="left" vertical="center" wrapText="1"/>
    </xf>
    <xf numFmtId="170" fontId="6" fillId="0" borderId="1" xfId="4" applyNumberFormat="1" applyFont="1" applyFill="1" applyBorder="1" applyAlignment="1" applyProtection="1">
      <alignment vertical="center"/>
    </xf>
    <xf numFmtId="170" fontId="6" fillId="0" borderId="4" xfId="4" applyNumberFormat="1" applyFont="1" applyFill="1" applyBorder="1" applyAlignment="1" applyProtection="1">
      <alignment vertical="center"/>
    </xf>
    <xf numFmtId="170" fontId="6" fillId="0" borderId="0" xfId="4" applyNumberFormat="1" applyFont="1" applyAlignment="1">
      <alignment vertical="center"/>
    </xf>
    <xf numFmtId="170" fontId="6" fillId="0" borderId="2" xfId="4" applyNumberFormat="1" applyFont="1" applyBorder="1" applyAlignment="1">
      <alignment horizontal="left" vertical="center" wrapText="1"/>
    </xf>
    <xf numFmtId="170" fontId="3" fillId="0" borderId="2" xfId="4" applyNumberFormat="1" applyFont="1" applyFill="1" applyBorder="1" applyAlignment="1" applyProtection="1">
      <alignment vertical="center"/>
    </xf>
    <xf numFmtId="170" fontId="3" fillId="0" borderId="4" xfId="4" applyNumberFormat="1" applyFont="1" applyBorder="1" applyAlignment="1">
      <alignment vertical="center"/>
    </xf>
    <xf numFmtId="170" fontId="3" fillId="0" borderId="0" xfId="4" applyNumberFormat="1" applyFont="1" applyBorder="1" applyAlignment="1">
      <alignment vertical="center"/>
    </xf>
    <xf numFmtId="170" fontId="1" fillId="0" borderId="2" xfId="4" applyNumberFormat="1" applyFont="1" applyBorder="1" applyAlignment="1">
      <alignment horizontal="left" vertical="center" wrapText="1"/>
    </xf>
    <xf numFmtId="170" fontId="7" fillId="0" borderId="2" xfId="4" applyNumberFormat="1" applyFont="1" applyFill="1" applyBorder="1" applyAlignment="1" applyProtection="1">
      <alignment vertical="center"/>
    </xf>
    <xf numFmtId="170" fontId="7" fillId="0" borderId="13" xfId="4" applyNumberFormat="1" applyFont="1" applyFill="1" applyBorder="1" applyAlignment="1" applyProtection="1">
      <alignment vertical="center"/>
    </xf>
    <xf numFmtId="170" fontId="7" fillId="0" borderId="33" xfId="4" applyNumberFormat="1" applyFont="1" applyBorder="1" applyAlignment="1">
      <alignment vertical="center"/>
    </xf>
    <xf numFmtId="170" fontId="7" fillId="0" borderId="26" xfId="4" applyNumberFormat="1" applyFont="1" applyBorder="1" applyAlignment="1">
      <alignment horizontal="center" vertical="center"/>
    </xf>
    <xf numFmtId="170" fontId="7" fillId="0" borderId="25" xfId="4" applyNumberFormat="1" applyFont="1" applyBorder="1" applyAlignment="1">
      <alignment horizontal="left" vertical="center" wrapText="1"/>
    </xf>
    <xf numFmtId="170" fontId="7" fillId="0" borderId="21" xfId="4" applyNumberFormat="1" applyFont="1" applyBorder="1" applyAlignment="1">
      <alignment horizontal="center" vertical="center"/>
    </xf>
    <xf numFmtId="170" fontId="7" fillId="0" borderId="13" xfId="4" applyNumberFormat="1" applyFont="1" applyBorder="1" applyAlignment="1">
      <alignment horizontal="left" vertical="center" wrapText="1"/>
    </xf>
    <xf numFmtId="170" fontId="1" fillId="0" borderId="15" xfId="4" applyNumberFormat="1" applyFont="1" applyBorder="1" applyAlignment="1">
      <alignment horizontal="left" vertical="center" wrapText="1"/>
    </xf>
    <xf numFmtId="170" fontId="7" fillId="0" borderId="19" xfId="4" applyNumberFormat="1" applyFont="1" applyBorder="1" applyAlignment="1">
      <alignment horizontal="center" vertical="center"/>
    </xf>
    <xf numFmtId="170" fontId="7" fillId="0" borderId="15" xfId="4" applyNumberFormat="1" applyFont="1" applyBorder="1" applyAlignment="1">
      <alignment horizontal="left" vertical="center" wrapText="1"/>
    </xf>
    <xf numFmtId="170" fontId="5" fillId="0" borderId="1" xfId="4" applyNumberFormat="1" applyFont="1" applyBorder="1" applyAlignment="1">
      <alignment horizontal="left" vertical="center" wrapText="1"/>
    </xf>
    <xf numFmtId="170" fontId="7" fillId="0" borderId="10" xfId="4" applyNumberFormat="1" applyFont="1" applyBorder="1" applyAlignment="1">
      <alignment vertical="center"/>
    </xf>
    <xf numFmtId="170" fontId="7" fillId="0" borderId="24" xfId="4" applyNumberFormat="1" applyFont="1" applyFill="1" applyBorder="1" applyAlignment="1" applyProtection="1">
      <alignment vertical="center"/>
    </xf>
    <xf numFmtId="170" fontId="7" fillId="0" borderId="14" xfId="4" applyNumberFormat="1" applyFont="1" applyFill="1" applyBorder="1" applyAlignment="1" applyProtection="1">
      <alignment vertical="center"/>
    </xf>
    <xf numFmtId="170" fontId="3" fillId="0" borderId="25" xfId="4" applyNumberFormat="1" applyFont="1" applyBorder="1" applyAlignment="1">
      <alignment horizontal="center" vertical="center"/>
    </xf>
    <xf numFmtId="170" fontId="3" fillId="0" borderId="25" xfId="4" applyNumberFormat="1" applyFont="1" applyBorder="1" applyAlignment="1">
      <alignment horizontal="left" vertical="center" wrapText="1"/>
    </xf>
    <xf numFmtId="170" fontId="6" fillId="0" borderId="22" xfId="4" applyNumberFormat="1" applyFont="1" applyBorder="1" applyAlignment="1">
      <alignment horizontal="left" vertical="center" wrapText="1"/>
    </xf>
    <xf numFmtId="170" fontId="3" fillId="0" borderId="16" xfId="4" applyNumberFormat="1" applyFont="1" applyFill="1" applyBorder="1" applyAlignment="1" applyProtection="1">
      <alignment vertical="center"/>
    </xf>
    <xf numFmtId="170" fontId="7" fillId="0" borderId="15" xfId="4" applyNumberFormat="1" applyFont="1" applyBorder="1" applyAlignment="1">
      <alignment horizontal="center" vertical="center"/>
    </xf>
    <xf numFmtId="170" fontId="7" fillId="0" borderId="20" xfId="4" applyNumberFormat="1" applyFont="1" applyFill="1" applyBorder="1" applyAlignment="1" applyProtection="1">
      <alignment vertical="center"/>
    </xf>
    <xf numFmtId="170" fontId="7" fillId="0" borderId="7" xfId="4" applyNumberFormat="1" applyFont="1" applyFill="1" applyBorder="1" applyAlignment="1" applyProtection="1">
      <alignment vertical="center"/>
    </xf>
    <xf numFmtId="0" fontId="11" fillId="0" borderId="0" xfId="6" applyBorder="1" applyAlignment="1">
      <alignment vertical="center"/>
    </xf>
    <xf numFmtId="0" fontId="0" fillId="0" borderId="0" xfId="0" applyAlignment="1">
      <alignment horizontal="center" vertical="center"/>
    </xf>
    <xf numFmtId="0" fontId="30" fillId="0" borderId="13" xfId="6" applyFont="1" applyFill="1" applyBorder="1" applyAlignment="1">
      <alignment horizontal="center" vertical="center"/>
    </xf>
    <xf numFmtId="0" fontId="22" fillId="0" borderId="13" xfId="6" applyFont="1" applyFill="1" applyBorder="1" applyAlignment="1">
      <alignment horizontal="center" vertical="center"/>
    </xf>
    <xf numFmtId="0" fontId="22" fillId="0" borderId="33" xfId="6" applyFont="1" applyFill="1" applyBorder="1" applyAlignment="1">
      <alignment horizontal="center" vertical="center" wrapText="1"/>
    </xf>
    <xf numFmtId="2" fontId="64" fillId="0" borderId="1" xfId="0" applyNumberFormat="1" applyFont="1" applyBorder="1" applyAlignment="1">
      <alignment vertical="center"/>
    </xf>
    <xf numFmtId="2" fontId="64" fillId="0" borderId="7" xfId="0" applyNumberFormat="1" applyFont="1" applyBorder="1" applyAlignment="1">
      <alignment vertical="center"/>
    </xf>
    <xf numFmtId="2" fontId="5" fillId="0" borderId="1" xfId="0" applyNumberFormat="1" applyFont="1" applyBorder="1" applyAlignment="1">
      <alignment vertical="center"/>
    </xf>
    <xf numFmtId="2" fontId="64" fillId="0" borderId="8" xfId="0" applyNumberFormat="1" applyFont="1" applyBorder="1" applyAlignment="1">
      <alignment vertical="center"/>
    </xf>
    <xf numFmtId="0" fontId="63" fillId="0" borderId="0" xfId="0" applyFont="1" applyBorder="1" applyAlignment="1">
      <alignment vertical="center"/>
    </xf>
    <xf numFmtId="0" fontId="63" fillId="0" borderId="0" xfId="0" applyFont="1" applyAlignment="1">
      <alignment vertical="center"/>
    </xf>
    <xf numFmtId="0" fontId="5" fillId="0" borderId="1" xfId="0" applyFont="1" applyBorder="1" applyAlignment="1">
      <alignment horizontal="left" vertical="center" wrapText="1"/>
    </xf>
    <xf numFmtId="0" fontId="5" fillId="0" borderId="43" xfId="0" applyFont="1" applyBorder="1" applyAlignment="1">
      <alignment horizontal="left" vertical="center" wrapText="1"/>
    </xf>
    <xf numFmtId="170" fontId="8" fillId="0" borderId="1" xfId="4" applyNumberFormat="1" applyFont="1" applyFill="1" applyBorder="1" applyAlignment="1" applyProtection="1">
      <alignment vertical="center"/>
    </xf>
    <xf numFmtId="170" fontId="5" fillId="0" borderId="43" xfId="4" applyNumberFormat="1" applyFont="1" applyBorder="1" applyAlignment="1">
      <alignment horizontal="left" vertical="center" wrapText="1"/>
    </xf>
    <xf numFmtId="0" fontId="58" fillId="0" borderId="13" xfId="6" applyFont="1" applyFill="1" applyBorder="1" applyAlignment="1">
      <alignment horizontal="center" vertical="center" wrapText="1"/>
    </xf>
    <xf numFmtId="170" fontId="64" fillId="0" borderId="31" xfId="4" applyNumberFormat="1" applyFont="1" applyBorder="1" applyAlignment="1">
      <alignment vertical="center" wrapText="1"/>
    </xf>
    <xf numFmtId="170" fontId="5" fillId="0" borderId="1" xfId="4" applyNumberFormat="1" applyFont="1" applyBorder="1" applyAlignment="1">
      <alignment vertical="center" wrapText="1"/>
    </xf>
    <xf numFmtId="170" fontId="5" fillId="0" borderId="22" xfId="4" applyNumberFormat="1" applyFont="1" applyBorder="1" applyAlignment="1">
      <alignment horizontal="left" vertical="center" wrapText="1"/>
    </xf>
    <xf numFmtId="170" fontId="5" fillId="0" borderId="1" xfId="4" applyNumberFormat="1" applyFont="1" applyBorder="1" applyAlignment="1">
      <alignment vertical="center"/>
    </xf>
    <xf numFmtId="170" fontId="64" fillId="0" borderId="1" xfId="4" applyNumberFormat="1" applyFont="1" applyBorder="1" applyAlignment="1">
      <alignment vertical="center"/>
    </xf>
    <xf numFmtId="170" fontId="5" fillId="0" borderId="0" xfId="4" applyNumberFormat="1" applyFont="1" applyBorder="1" applyAlignment="1">
      <alignment horizontal="left" vertical="center" wrapText="1"/>
    </xf>
    <xf numFmtId="170" fontId="4" fillId="0" borderId="2" xfId="4" applyNumberFormat="1" applyFont="1" applyFill="1" applyBorder="1" applyAlignment="1" applyProtection="1">
      <alignment vertical="center"/>
    </xf>
    <xf numFmtId="170" fontId="8" fillId="0" borderId="1" xfId="4" applyNumberFormat="1" applyFont="1" applyBorder="1" applyAlignment="1">
      <alignment horizontal="left" vertical="center" wrapText="1"/>
    </xf>
    <xf numFmtId="170" fontId="4" fillId="0" borderId="1" xfId="4" applyNumberFormat="1" applyFont="1" applyFill="1" applyBorder="1" applyAlignment="1" applyProtection="1">
      <alignment vertical="center"/>
    </xf>
    <xf numFmtId="170" fontId="64" fillId="0" borderId="1" xfId="4" applyNumberFormat="1" applyFont="1" applyFill="1" applyBorder="1" applyAlignment="1" applyProtection="1">
      <alignment vertical="center"/>
    </xf>
    <xf numFmtId="170" fontId="5" fillId="0" borderId="1" xfId="4" applyNumberFormat="1" applyFont="1" applyFill="1" applyBorder="1" applyAlignment="1" applyProtection="1">
      <alignment vertical="center"/>
    </xf>
    <xf numFmtId="170" fontId="4" fillId="0" borderId="1" xfId="4" applyNumberFormat="1" applyFont="1" applyBorder="1" applyAlignment="1">
      <alignment horizontal="center" vertical="center"/>
    </xf>
    <xf numFmtId="170" fontId="5" fillId="0" borderId="1" xfId="4" applyNumberFormat="1" applyFont="1" applyBorder="1" applyAlignment="1">
      <alignment horizontal="center" vertical="center"/>
    </xf>
    <xf numFmtId="170" fontId="5" fillId="0" borderId="4" xfId="4" applyNumberFormat="1" applyFont="1" applyFill="1" applyBorder="1" applyAlignment="1" applyProtection="1">
      <alignment vertical="center"/>
    </xf>
    <xf numFmtId="170" fontId="5" fillId="0" borderId="0" xfId="4" applyNumberFormat="1" applyFont="1" applyBorder="1" applyAlignment="1">
      <alignment vertical="center"/>
    </xf>
    <xf numFmtId="170" fontId="1" fillId="0" borderId="7" xfId="4" applyNumberFormat="1" applyFont="1" applyBorder="1" applyAlignment="1">
      <alignment horizontal="left" vertical="center" wrapText="1"/>
    </xf>
    <xf numFmtId="170" fontId="5" fillId="0" borderId="7" xfId="4" applyNumberFormat="1" applyFont="1" applyBorder="1" applyAlignment="1">
      <alignment horizontal="left" vertical="center" wrapText="1"/>
    </xf>
    <xf numFmtId="170" fontId="64" fillId="0" borderId="1" xfId="4" applyNumberFormat="1" applyFont="1" applyBorder="1" applyAlignment="1">
      <alignment horizontal="left" vertical="center" wrapText="1"/>
    </xf>
    <xf numFmtId="170" fontId="4" fillId="0" borderId="10" xfId="4" applyNumberFormat="1" applyFont="1" applyBorder="1" applyAlignment="1">
      <alignment vertical="center"/>
    </xf>
    <xf numFmtId="170" fontId="7" fillId="0" borderId="7" xfId="4" applyNumberFormat="1" applyFont="1" applyBorder="1" applyAlignment="1">
      <alignment horizontal="center" vertical="center"/>
    </xf>
    <xf numFmtId="170" fontId="3" fillId="0" borderId="8" xfId="4" applyNumberFormat="1" applyFont="1" applyFill="1" applyBorder="1" applyAlignment="1" applyProtection="1">
      <alignment vertical="center"/>
    </xf>
    <xf numFmtId="170" fontId="4" fillId="0" borderId="16" xfId="4" applyNumberFormat="1" applyFont="1" applyFill="1" applyBorder="1" applyAlignment="1" applyProtection="1">
      <alignment vertical="center"/>
    </xf>
    <xf numFmtId="170" fontId="4" fillId="0" borderId="15" xfId="4" applyNumberFormat="1" applyFont="1" applyFill="1" applyBorder="1" applyAlignment="1" applyProtection="1">
      <alignment vertical="center"/>
    </xf>
    <xf numFmtId="170" fontId="4" fillId="0" borderId="20" xfId="4" applyNumberFormat="1" applyFont="1" applyBorder="1" applyAlignment="1">
      <alignment vertical="center"/>
    </xf>
    <xf numFmtId="0" fontId="7" fillId="0" borderId="22" xfId="0" applyFont="1" applyBorder="1" applyAlignment="1">
      <alignment horizontal="center" vertical="center" wrapText="1"/>
    </xf>
    <xf numFmtId="0" fontId="7" fillId="0" borderId="31" xfId="0" applyFont="1" applyBorder="1" applyAlignment="1">
      <alignment horizontal="center" vertical="center" wrapText="1"/>
    </xf>
    <xf numFmtId="0" fontId="21" fillId="0" borderId="1" xfId="0" applyFont="1" applyBorder="1" applyAlignment="1">
      <alignment horizontal="center" vertical="center"/>
    </xf>
    <xf numFmtId="0" fontId="21" fillId="0" borderId="0" xfId="0" applyFont="1" applyAlignment="1">
      <alignment vertical="center"/>
    </xf>
    <xf numFmtId="49" fontId="4" fillId="0" borderId="13" xfId="0" applyNumberFormat="1" applyFont="1" applyBorder="1" applyAlignment="1">
      <alignment vertical="center" wrapText="1"/>
    </xf>
    <xf numFmtId="0" fontId="4" fillId="0" borderId="13" xfId="0" applyFont="1" applyBorder="1" applyAlignment="1">
      <alignment vertical="center" wrapText="1"/>
    </xf>
    <xf numFmtId="166" fontId="4" fillId="0" borderId="13" xfId="0" applyNumberFormat="1" applyFont="1" applyBorder="1" applyAlignment="1">
      <alignment vertical="center" wrapText="1"/>
    </xf>
    <xf numFmtId="166" fontId="4" fillId="0" borderId="13" xfId="5" applyNumberFormat="1" applyFont="1" applyFill="1" applyBorder="1" applyAlignment="1" applyProtection="1">
      <alignment vertical="center" wrapText="1"/>
    </xf>
    <xf numFmtId="166" fontId="4" fillId="0" borderId="13" xfId="0" applyNumberFormat="1" applyFont="1" applyFill="1" applyBorder="1" applyAlignment="1" applyProtection="1">
      <alignment vertical="center" wrapText="1"/>
    </xf>
    <xf numFmtId="166" fontId="4" fillId="0" borderId="33" xfId="0" applyNumberFormat="1" applyFont="1" applyFill="1" applyBorder="1" applyAlignment="1" applyProtection="1">
      <alignment vertical="center" wrapText="1"/>
    </xf>
    <xf numFmtId="169" fontId="4" fillId="0" borderId="1" xfId="0" applyNumberFormat="1" applyFont="1" applyBorder="1" applyAlignment="1">
      <alignment vertical="center"/>
    </xf>
    <xf numFmtId="165" fontId="4" fillId="0" borderId="1" xfId="0" applyNumberFormat="1" applyFont="1" applyBorder="1" applyAlignment="1">
      <alignment vertical="center"/>
    </xf>
    <xf numFmtId="0" fontId="4" fillId="0" borderId="0" xfId="0" applyFont="1" applyBorder="1" applyAlignment="1">
      <alignment vertical="center"/>
    </xf>
    <xf numFmtId="49" fontId="7" fillId="0" borderId="13" xfId="0" applyNumberFormat="1" applyFont="1" applyBorder="1" applyAlignment="1">
      <alignment vertical="center" wrapText="1"/>
    </xf>
    <xf numFmtId="0" fontId="7" fillId="0" borderId="13" xfId="0" applyFont="1" applyBorder="1" applyAlignment="1">
      <alignment vertical="center" wrapText="1"/>
    </xf>
    <xf numFmtId="166" fontId="7" fillId="0" borderId="13" xfId="0" applyNumberFormat="1" applyFont="1" applyBorder="1" applyAlignment="1">
      <alignment vertical="center" wrapText="1"/>
    </xf>
    <xf numFmtId="166" fontId="7" fillId="0" borderId="13" xfId="5" applyNumberFormat="1" applyFont="1" applyFill="1" applyBorder="1" applyAlignment="1" applyProtection="1">
      <alignment vertical="center" wrapText="1"/>
    </xf>
    <xf numFmtId="166" fontId="7" fillId="0" borderId="13" xfId="0" applyNumberFormat="1" applyFont="1" applyFill="1" applyBorder="1" applyAlignment="1" applyProtection="1">
      <alignment vertical="center" wrapText="1"/>
    </xf>
    <xf numFmtId="166" fontId="7" fillId="0" borderId="33" xfId="0" applyNumberFormat="1" applyFont="1" applyFill="1" applyBorder="1" applyAlignment="1" applyProtection="1">
      <alignment vertical="center" wrapText="1"/>
    </xf>
    <xf numFmtId="169" fontId="7" fillId="0" borderId="1" xfId="0" applyNumberFormat="1" applyFont="1" applyBorder="1" applyAlignment="1">
      <alignment vertical="center"/>
    </xf>
    <xf numFmtId="166" fontId="7" fillId="0" borderId="33" xfId="0" applyNumberFormat="1" applyFont="1" applyBorder="1" applyAlignment="1">
      <alignment vertical="center" wrapText="1"/>
    </xf>
    <xf numFmtId="166" fontId="4" fillId="0" borderId="33" xfId="0" applyNumberFormat="1" applyFont="1" applyBorder="1" applyAlignment="1">
      <alignment vertical="center" wrapText="1"/>
    </xf>
    <xf numFmtId="166" fontId="7" fillId="0" borderId="13" xfId="5" applyNumberFormat="1" applyFont="1" applyFill="1" applyBorder="1" applyAlignment="1" applyProtection="1">
      <alignment horizontal="center" vertical="center" wrapText="1"/>
    </xf>
    <xf numFmtId="169" fontId="7" fillId="0" borderId="13" xfId="5" applyNumberFormat="1" applyFont="1" applyFill="1" applyBorder="1" applyAlignment="1" applyProtection="1">
      <alignment vertical="center" wrapText="1"/>
    </xf>
    <xf numFmtId="169" fontId="7" fillId="0" borderId="13" xfId="0" applyNumberFormat="1" applyFont="1" applyBorder="1" applyAlignment="1">
      <alignment vertical="center" wrapText="1"/>
    </xf>
    <xf numFmtId="169" fontId="7" fillId="0" borderId="33" xfId="0" applyNumberFormat="1" applyFont="1" applyBorder="1" applyAlignment="1">
      <alignment vertical="center" wrapText="1"/>
    </xf>
    <xf numFmtId="169" fontId="4" fillId="0" borderId="13" xfId="5" applyNumberFormat="1" applyFont="1" applyFill="1" applyBorder="1" applyAlignment="1" applyProtection="1">
      <alignment vertical="center" wrapText="1"/>
    </xf>
    <xf numFmtId="169" fontId="4" fillId="0" borderId="13" xfId="0" applyNumberFormat="1" applyFont="1" applyBorder="1" applyAlignment="1">
      <alignment vertical="center" wrapText="1"/>
    </xf>
    <xf numFmtId="169" fontId="4" fillId="0" borderId="33" xfId="0" applyNumberFormat="1" applyFont="1" applyBorder="1" applyAlignment="1">
      <alignment vertical="center" wrapText="1"/>
    </xf>
    <xf numFmtId="0" fontId="4" fillId="0" borderId="13" xfId="0" applyFont="1" applyBorder="1" applyAlignment="1">
      <alignment horizontal="left" vertical="center" wrapText="1"/>
    </xf>
    <xf numFmtId="169" fontId="66" fillId="0" borderId="13" xfId="5" applyNumberFormat="1" applyFont="1" applyFill="1" applyBorder="1" applyAlignment="1" applyProtection="1">
      <alignment vertical="center" wrapText="1"/>
    </xf>
    <xf numFmtId="0" fontId="21" fillId="0" borderId="13" xfId="0" applyFont="1" applyBorder="1" applyAlignment="1">
      <alignment vertical="center" wrapText="1"/>
    </xf>
    <xf numFmtId="166" fontId="7" fillId="0" borderId="15" xfId="5" applyNumberFormat="1" applyFont="1" applyFill="1" applyBorder="1" applyAlignment="1" applyProtection="1">
      <alignment vertical="center" wrapText="1"/>
    </xf>
    <xf numFmtId="169" fontId="7" fillId="0" borderId="15" xfId="5" applyNumberFormat="1" applyFont="1" applyFill="1" applyBorder="1" applyAlignment="1" applyProtection="1">
      <alignment vertical="center" wrapText="1"/>
    </xf>
    <xf numFmtId="169" fontId="7" fillId="0" borderId="15" xfId="0" applyNumberFormat="1" applyFont="1" applyBorder="1" applyAlignment="1">
      <alignment vertical="center" wrapText="1"/>
    </xf>
    <xf numFmtId="169" fontId="7" fillId="0" borderId="20" xfId="0" applyNumberFormat="1" applyFont="1" applyBorder="1" applyAlignment="1">
      <alignment vertical="center" wrapText="1"/>
    </xf>
    <xf numFmtId="166" fontId="4" fillId="0" borderId="13" xfId="0" applyNumberFormat="1" applyFont="1" applyBorder="1" applyAlignment="1">
      <alignment horizontal="center" vertical="center" wrapText="1"/>
    </xf>
    <xf numFmtId="169" fontId="4" fillId="0" borderId="13" xfId="0" applyNumberFormat="1" applyFont="1" applyBorder="1" applyAlignment="1">
      <alignment horizontal="center" vertical="center" wrapText="1"/>
    </xf>
    <xf numFmtId="169" fontId="4" fillId="0" borderId="13" xfId="5" applyNumberFormat="1" applyFont="1" applyFill="1" applyBorder="1" applyAlignment="1" applyProtection="1">
      <alignment horizontal="center" vertical="center" wrapText="1"/>
    </xf>
    <xf numFmtId="169" fontId="4" fillId="0" borderId="1" xfId="0" applyNumberFormat="1" applyFont="1" applyBorder="1" applyAlignment="1">
      <alignment horizontal="center" vertical="center"/>
    </xf>
    <xf numFmtId="0" fontId="4" fillId="0" borderId="0" xfId="0" applyFont="1" applyBorder="1" applyAlignment="1">
      <alignment horizontal="center" vertical="center"/>
    </xf>
    <xf numFmtId="167" fontId="7" fillId="0" borderId="0" xfId="5" applyNumberFormat="1" applyFont="1" applyFill="1" applyBorder="1" applyAlignment="1" applyProtection="1">
      <alignment vertical="center"/>
    </xf>
    <xf numFmtId="167" fontId="7" fillId="0" borderId="0" xfId="5" applyNumberFormat="1" applyFont="1" applyFill="1" applyBorder="1" applyAlignment="1" applyProtection="1"/>
    <xf numFmtId="0" fontId="67" fillId="0" borderId="0" xfId="0" applyFont="1" applyAlignment="1">
      <alignment vertical="center"/>
    </xf>
    <xf numFmtId="0" fontId="59" fillId="3" borderId="0" xfId="0" applyFont="1" applyFill="1" applyAlignment="1">
      <alignment vertical="center"/>
    </xf>
    <xf numFmtId="0" fontId="7" fillId="3" borderId="8" xfId="0" applyFont="1" applyFill="1" applyBorder="1" applyAlignment="1">
      <alignment horizontal="center" vertical="center" wrapText="1"/>
    </xf>
    <xf numFmtId="0" fontId="26" fillId="3" borderId="0" xfId="0" applyFont="1" applyFill="1" applyAlignment="1">
      <alignment vertical="center"/>
    </xf>
    <xf numFmtId="0" fontId="7" fillId="3" borderId="1" xfId="0" applyFont="1" applyFill="1" applyBorder="1" applyAlignment="1">
      <alignment vertical="center" wrapText="1"/>
    </xf>
    <xf numFmtId="0" fontId="7" fillId="2" borderId="13" xfId="0" applyFont="1" applyFill="1" applyBorder="1" applyAlignment="1">
      <alignment horizontal="center" vertical="center" wrapText="1"/>
    </xf>
    <xf numFmtId="169" fontId="64" fillId="0" borderId="33" xfId="0" applyNumberFormat="1" applyFont="1" applyBorder="1" applyAlignment="1">
      <alignment vertical="center" wrapText="1"/>
    </xf>
    <xf numFmtId="169" fontId="5" fillId="0" borderId="33" xfId="5" applyNumberFormat="1" applyFont="1" applyFill="1" applyBorder="1" applyAlignment="1" applyProtection="1">
      <alignment vertical="center" wrapText="1"/>
    </xf>
    <xf numFmtId="169" fontId="64" fillId="0" borderId="33" xfId="5" applyNumberFormat="1" applyFont="1" applyFill="1" applyBorder="1" applyAlignment="1" applyProtection="1">
      <alignment horizontal="center" vertical="center" wrapText="1"/>
    </xf>
    <xf numFmtId="171" fontId="5" fillId="0" borderId="1" xfId="4" applyNumberFormat="1" applyFont="1" applyBorder="1" applyAlignment="1">
      <alignment horizontal="center" vertical="center"/>
    </xf>
    <xf numFmtId="171" fontId="64" fillId="0" borderId="1" xfId="4" applyNumberFormat="1" applyFont="1" applyBorder="1" applyAlignment="1">
      <alignment horizontal="center" vertical="center"/>
    </xf>
    <xf numFmtId="2" fontId="60" fillId="0" borderId="1" xfId="0" applyNumberFormat="1" applyFont="1" applyBorder="1" applyAlignment="1">
      <alignment vertical="center"/>
    </xf>
    <xf numFmtId="0" fontId="48" fillId="0" borderId="1" xfId="0" applyFont="1" applyBorder="1" applyAlignment="1">
      <alignment vertical="center" wrapText="1"/>
    </xf>
    <xf numFmtId="0" fontId="11" fillId="0" borderId="1" xfId="0" applyFont="1" applyBorder="1" applyAlignment="1">
      <alignment horizontal="right"/>
    </xf>
    <xf numFmtId="0" fontId="11" fillId="0" borderId="1" xfId="0" applyFont="1" applyBorder="1"/>
    <xf numFmtId="170" fontId="3" fillId="0" borderId="1" xfId="4" applyNumberFormat="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69" fillId="0" borderId="0" xfId="0" applyFont="1" applyAlignment="1">
      <alignment horizontal="center" wrapText="1"/>
    </xf>
    <xf numFmtId="0" fontId="0" fillId="0" borderId="0" xfId="0" applyAlignment="1">
      <alignment horizontal="center" wrapText="1"/>
    </xf>
    <xf numFmtId="0" fontId="70" fillId="0" borderId="0" xfId="0" applyFont="1" applyAlignment="1">
      <alignment horizontal="center" wrapText="1"/>
    </xf>
    <xf numFmtId="0" fontId="72" fillId="0" borderId="0" xfId="0" applyFont="1" applyAlignment="1">
      <alignment horizontal="center" wrapText="1"/>
    </xf>
    <xf numFmtId="0" fontId="73" fillId="0" borderId="0" xfId="0" applyFont="1" applyAlignment="1">
      <alignment horizont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wrapText="1"/>
    </xf>
    <xf numFmtId="0" fontId="1" fillId="0" borderId="1" xfId="0" applyFont="1" applyBorder="1" applyAlignment="1">
      <alignment wrapText="1"/>
    </xf>
    <xf numFmtId="165" fontId="0" fillId="0" borderId="1" xfId="2" applyFont="1" applyBorder="1" applyAlignment="1">
      <alignment wrapText="1"/>
    </xf>
    <xf numFmtId="2" fontId="0" fillId="0" borderId="1" xfId="2" applyNumberFormat="1" applyFont="1" applyBorder="1" applyAlignment="1">
      <alignment wrapText="1"/>
    </xf>
    <xf numFmtId="0" fontId="74" fillId="0" borderId="1" xfId="0" applyFont="1" applyBorder="1" applyAlignment="1">
      <alignment horizontal="center" wrapText="1"/>
    </xf>
    <xf numFmtId="165" fontId="74" fillId="0" borderId="1" xfId="2" applyFont="1" applyBorder="1" applyAlignment="1">
      <alignment wrapText="1"/>
    </xf>
    <xf numFmtId="2" fontId="6" fillId="0" borderId="1" xfId="2" applyNumberFormat="1" applyFont="1" applyBorder="1" applyAlignment="1">
      <alignment wrapText="1"/>
    </xf>
    <xf numFmtId="0" fontId="0" fillId="0" borderId="0" xfId="0" applyBorder="1" applyAlignment="1">
      <alignment wrapText="1"/>
    </xf>
    <xf numFmtId="0" fontId="74" fillId="0" borderId="0" xfId="0" applyFont="1" applyBorder="1" applyAlignment="1">
      <alignment horizontal="center" wrapText="1"/>
    </xf>
    <xf numFmtId="165" fontId="74" fillId="0" borderId="0" xfId="2" applyFont="1" applyBorder="1" applyAlignment="1">
      <alignment wrapText="1"/>
    </xf>
    <xf numFmtId="0" fontId="0" fillId="0" borderId="0" xfId="0" applyAlignment="1">
      <alignment horizontal="justify" vertical="justify" wrapText="1"/>
    </xf>
    <xf numFmtId="0" fontId="72" fillId="0" borderId="0" xfId="0" applyFont="1" applyAlignment="1">
      <alignment wrapText="1"/>
    </xf>
    <xf numFmtId="0" fontId="74" fillId="0" borderId="1" xfId="0" applyFont="1" applyBorder="1" applyAlignment="1">
      <alignment horizontal="center" vertical="center" wrapText="1"/>
    </xf>
    <xf numFmtId="165" fontId="1" fillId="0" borderId="1" xfId="2" applyFont="1" applyBorder="1" applyAlignment="1">
      <alignment wrapText="1"/>
    </xf>
    <xf numFmtId="165" fontId="6" fillId="0" borderId="1" xfId="2" applyFont="1" applyBorder="1" applyAlignment="1">
      <alignment wrapText="1"/>
    </xf>
    <xf numFmtId="165" fontId="0" fillId="0" borderId="0" xfId="2" applyFont="1" applyBorder="1" applyAlignment="1">
      <alignment wrapText="1"/>
    </xf>
    <xf numFmtId="0" fontId="18" fillId="0" borderId="0" xfId="0" applyFont="1" applyAlignment="1">
      <alignment wrapText="1"/>
    </xf>
    <xf numFmtId="170" fontId="3" fillId="0" borderId="1" xfId="4" applyNumberFormat="1" applyFont="1" applyBorder="1" applyAlignment="1">
      <alignment horizontal="center" vertical="center"/>
    </xf>
    <xf numFmtId="0" fontId="11" fillId="0" borderId="0" xfId="6" applyFont="1" applyBorder="1" applyAlignment="1">
      <alignment horizontal="center" vertical="center"/>
    </xf>
    <xf numFmtId="0" fontId="0" fillId="0" borderId="0" xfId="0" applyBorder="1" applyAlignment="1">
      <alignment vertical="center"/>
    </xf>
    <xf numFmtId="0" fontId="30" fillId="0" borderId="15" xfId="6" applyFont="1" applyFill="1" applyBorder="1" applyAlignment="1">
      <alignment horizontal="center" vertical="center" wrapText="1"/>
    </xf>
    <xf numFmtId="0" fontId="30" fillId="0" borderId="22" xfId="6" applyFont="1" applyFill="1" applyBorder="1" applyAlignment="1">
      <alignment horizontal="center" vertical="center" wrapText="1"/>
    </xf>
    <xf numFmtId="0" fontId="30" fillId="0" borderId="25" xfId="6" applyFont="1" applyFill="1" applyBorder="1" applyAlignment="1">
      <alignment horizontal="center" vertical="center" wrapText="1"/>
    </xf>
    <xf numFmtId="0" fontId="13" fillId="0" borderId="13" xfId="6" applyFont="1" applyFill="1" applyBorder="1" applyAlignment="1">
      <alignment horizontal="center" vertical="center"/>
    </xf>
    <xf numFmtId="0" fontId="13" fillId="0" borderId="33" xfId="6" applyFont="1" applyFill="1" applyBorder="1" applyAlignment="1">
      <alignment horizontal="center" vertical="center"/>
    </xf>
    <xf numFmtId="0" fontId="30" fillId="0" borderId="14" xfId="6" applyFont="1" applyFill="1" applyBorder="1" applyAlignment="1">
      <alignment horizontal="center" vertical="center" wrapText="1"/>
    </xf>
    <xf numFmtId="0" fontId="6" fillId="0" borderId="12" xfId="6" applyFont="1" applyBorder="1" applyAlignment="1">
      <alignment horizontal="center" vertical="center"/>
    </xf>
    <xf numFmtId="0" fontId="30" fillId="0" borderId="13" xfId="6" applyFont="1" applyFill="1" applyBorder="1" applyAlignment="1">
      <alignment horizontal="center" vertical="center"/>
    </xf>
    <xf numFmtId="0" fontId="63" fillId="0" borderId="7" xfId="0" applyFont="1" applyFill="1" applyBorder="1" applyAlignment="1">
      <alignment horizontal="center" vertical="center" textRotation="90" wrapText="1"/>
    </xf>
    <xf numFmtId="0" fontId="63" fillId="0" borderId="6" xfId="0" applyFont="1" applyFill="1" applyBorder="1" applyAlignment="1">
      <alignment horizontal="center" vertical="center" textRotation="90" wrapText="1"/>
    </xf>
    <xf numFmtId="0" fontId="63" fillId="0" borderId="8" xfId="0" applyFont="1" applyFill="1" applyBorder="1" applyAlignment="1">
      <alignment horizontal="center" vertical="center" textRotation="90" wrapText="1"/>
    </xf>
    <xf numFmtId="166" fontId="22" fillId="0" borderId="13" xfId="5" applyNumberFormat="1" applyFont="1" applyFill="1" applyBorder="1" applyAlignment="1" applyProtection="1">
      <alignment horizontal="center" vertical="center"/>
    </xf>
    <xf numFmtId="0" fontId="37" fillId="0" borderId="0" xfId="0" applyFont="1" applyAlignment="1">
      <alignment horizontal="center" vertical="center"/>
    </xf>
    <xf numFmtId="0" fontId="9" fillId="3" borderId="4"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7" fillId="3" borderId="7" xfId="0" applyFont="1" applyFill="1" applyBorder="1" applyAlignment="1">
      <alignment horizontal="center" vertical="center" wrapText="1"/>
    </xf>
    <xf numFmtId="0" fontId="9" fillId="3" borderId="6" xfId="0" applyFont="1" applyFill="1" applyBorder="1" applyAlignment="1">
      <alignment vertical="center" wrapText="1"/>
    </xf>
    <xf numFmtId="0" fontId="9" fillId="3" borderId="8" xfId="0" applyFont="1" applyFill="1" applyBorder="1" applyAlignment="1">
      <alignment vertical="center" wrapText="1"/>
    </xf>
    <xf numFmtId="0" fontId="9" fillId="3" borderId="8" xfId="0" applyFont="1" applyFill="1" applyBorder="1" applyAlignment="1">
      <alignment horizontal="center" vertical="center" wrapText="1"/>
    </xf>
    <xf numFmtId="0" fontId="7" fillId="3" borderId="7" xfId="0" applyFont="1" applyFill="1" applyBorder="1" applyAlignment="1">
      <alignment vertical="center" wrapText="1"/>
    </xf>
    <xf numFmtId="0" fontId="7" fillId="2" borderId="25"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50" fillId="3" borderId="4" xfId="0" applyFont="1" applyFill="1" applyBorder="1" applyAlignment="1">
      <alignment horizontal="center" vertical="center"/>
    </xf>
    <xf numFmtId="0" fontId="9" fillId="3" borderId="3" xfId="0" applyFont="1" applyFill="1" applyBorder="1" applyAlignment="1">
      <alignment vertical="center"/>
    </xf>
    <xf numFmtId="0" fontId="9" fillId="3" borderId="2" xfId="0" applyFont="1" applyFill="1" applyBorder="1" applyAlignment="1">
      <alignment vertical="center"/>
    </xf>
    <xf numFmtId="0" fontId="4" fillId="2" borderId="7" xfId="0" applyFont="1" applyFill="1" applyBorder="1" applyAlignment="1">
      <alignment horizontal="center" vertical="center" wrapText="1"/>
    </xf>
    <xf numFmtId="0" fontId="21" fillId="3" borderId="6" xfId="0" applyFont="1" applyFill="1" applyBorder="1" applyAlignment="1">
      <alignment horizontal="center" vertical="center"/>
    </xf>
    <xf numFmtId="0" fontId="21" fillId="3" borderId="23" xfId="0" applyFont="1" applyFill="1" applyBorder="1" applyAlignment="1">
      <alignment horizontal="center" vertical="center"/>
    </xf>
    <xf numFmtId="0" fontId="4" fillId="2" borderId="5" xfId="0" applyFont="1" applyFill="1" applyBorder="1" applyAlignment="1">
      <alignment horizontal="center" vertical="center" wrapText="1"/>
    </xf>
    <xf numFmtId="0" fontId="21" fillId="3" borderId="29" xfId="0" applyFont="1" applyFill="1" applyBorder="1" applyAlignment="1">
      <alignment horizontal="center" vertical="center"/>
    </xf>
    <xf numFmtId="0" fontId="21" fillId="3" borderId="30" xfId="0" applyFont="1" applyFill="1" applyBorder="1" applyAlignment="1">
      <alignment horizontal="center" vertical="center"/>
    </xf>
    <xf numFmtId="0" fontId="37" fillId="0" borderId="0" xfId="0" applyFont="1" applyAlignment="1">
      <alignment horizontal="right"/>
    </xf>
    <xf numFmtId="0" fontId="68" fillId="0" borderId="0" xfId="0" applyFont="1" applyAlignment="1">
      <alignment horizontal="right"/>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14" xfId="0" applyFont="1" applyBorder="1" applyAlignment="1">
      <alignment horizontal="center" vertical="center" wrapText="1"/>
    </xf>
    <xf numFmtId="0" fontId="23" fillId="0" borderId="0" xfId="0" applyFont="1" applyBorder="1" applyAlignment="1"/>
    <xf numFmtId="0" fontId="7" fillId="2" borderId="24"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6" fillId="2" borderId="5" xfId="0" applyFont="1" applyFill="1" applyBorder="1" applyAlignment="1">
      <alignment horizontal="center" vertical="center" textRotation="90" wrapText="1"/>
    </xf>
    <xf numFmtId="0" fontId="65" fillId="3" borderId="29" xfId="0" applyFont="1" applyFill="1" applyBorder="1" applyAlignment="1">
      <alignment horizontal="center" vertical="center" textRotation="90"/>
    </xf>
    <xf numFmtId="0" fontId="65" fillId="3" borderId="30" xfId="0" applyFont="1" applyFill="1" applyBorder="1" applyAlignment="1">
      <alignment horizontal="center" vertical="center" textRotation="90"/>
    </xf>
    <xf numFmtId="0" fontId="6" fillId="2" borderId="7" xfId="0" applyFont="1" applyFill="1" applyBorder="1" applyAlignment="1">
      <alignment horizontal="center" vertical="center" textRotation="90" wrapText="1"/>
    </xf>
    <xf numFmtId="0" fontId="65" fillId="3" borderId="6" xfId="0" applyFont="1" applyFill="1" applyBorder="1" applyAlignment="1">
      <alignment horizontal="center" vertical="center" textRotation="90"/>
    </xf>
    <xf numFmtId="0" fontId="65" fillId="3" borderId="23" xfId="0" applyFont="1" applyFill="1" applyBorder="1" applyAlignment="1">
      <alignment horizontal="center" vertical="center" textRotation="90"/>
    </xf>
    <xf numFmtId="0" fontId="6" fillId="2" borderId="7" xfId="0" applyFont="1" applyFill="1" applyBorder="1" applyAlignment="1">
      <alignment horizontal="center" vertical="center" wrapText="1"/>
    </xf>
    <xf numFmtId="0" fontId="65" fillId="3" borderId="6" xfId="0" applyFont="1" applyFill="1" applyBorder="1" applyAlignment="1">
      <alignment horizontal="center" vertical="center"/>
    </xf>
    <xf numFmtId="0" fontId="65" fillId="3" borderId="23" xfId="0" applyFont="1" applyFill="1" applyBorder="1" applyAlignment="1">
      <alignment horizontal="center" vertical="center"/>
    </xf>
    <xf numFmtId="0" fontId="9" fillId="3" borderId="7" xfId="0" applyFont="1" applyFill="1" applyBorder="1" applyAlignment="1">
      <alignment horizontal="center" vertical="center" textRotation="90" wrapText="1"/>
    </xf>
    <xf numFmtId="0" fontId="9" fillId="3" borderId="6" xfId="0" applyFont="1" applyFill="1" applyBorder="1" applyAlignment="1">
      <alignment horizontal="center" vertical="center" textRotation="90" wrapText="1"/>
    </xf>
    <xf numFmtId="0" fontId="9" fillId="3" borderId="8" xfId="0" applyFont="1" applyFill="1" applyBorder="1" applyAlignment="1">
      <alignment horizontal="center" vertical="center" textRotation="90" wrapText="1"/>
    </xf>
    <xf numFmtId="0" fontId="59" fillId="0" borderId="7" xfId="0" applyFont="1" applyFill="1" applyBorder="1" applyAlignment="1">
      <alignment horizontal="center" vertical="center" wrapText="1"/>
    </xf>
    <xf numFmtId="0" fontId="59" fillId="0" borderId="6" xfId="0" applyFont="1" applyBorder="1"/>
    <xf numFmtId="0" fontId="59" fillId="0" borderId="8" xfId="0" applyFont="1" applyBorder="1"/>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0" xfId="0" applyNumberFormat="1" applyFont="1" applyAlignment="1">
      <alignment horizontal="center" vertical="center" wrapText="1"/>
    </xf>
    <xf numFmtId="0" fontId="31" fillId="0" borderId="0" xfId="0" applyNumberFormat="1" applyFont="1" applyAlignment="1">
      <alignment horizontal="center" vertical="center" wrapText="1"/>
    </xf>
    <xf numFmtId="0" fontId="13" fillId="0" borderId="1" xfId="0" applyFont="1" applyFill="1" applyBorder="1" applyAlignment="1">
      <alignment horizontal="center" vertical="center"/>
    </xf>
    <xf numFmtId="0" fontId="30"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0" fontId="50" fillId="0" borderId="1"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right"/>
    </xf>
    <xf numFmtId="0" fontId="0" fillId="0" borderId="0" xfId="0" applyAlignment="1">
      <alignment horizontal="center"/>
    </xf>
    <xf numFmtId="0" fontId="6" fillId="0" borderId="0" xfId="0" applyFont="1" applyAlignment="1">
      <alignment horizontal="center"/>
    </xf>
    <xf numFmtId="0" fontId="21" fillId="0" borderId="7" xfId="0" applyFont="1" applyFill="1" applyBorder="1" applyAlignment="1">
      <alignment horizontal="center" vertical="center" textRotation="90" wrapText="1"/>
    </xf>
    <xf numFmtId="0" fontId="21" fillId="0" borderId="8" xfId="0" applyFont="1" applyBorder="1" applyAlignment="1">
      <alignment textRotation="90" wrapText="1"/>
    </xf>
    <xf numFmtId="0" fontId="39" fillId="0" borderId="4" xfId="0" applyFont="1" applyBorder="1" applyAlignment="1">
      <alignment horizontal="center" vertical="center"/>
    </xf>
    <xf numFmtId="0" fontId="39" fillId="0" borderId="3" xfId="0" applyFont="1" applyBorder="1" applyAlignment="1">
      <alignment horizontal="center" vertical="center"/>
    </xf>
    <xf numFmtId="0" fontId="0" fillId="0" borderId="0" xfId="0" applyAlignment="1">
      <alignment horizontal="right" vertical="center"/>
    </xf>
    <xf numFmtId="0" fontId="28" fillId="0" borderId="0" xfId="0" applyFont="1" applyAlignment="1">
      <alignment horizontal="center" vertical="center" wrapText="1"/>
    </xf>
    <xf numFmtId="0" fontId="50" fillId="0" borderId="1" xfId="0" applyFont="1" applyFill="1" applyBorder="1" applyAlignment="1">
      <alignment horizontal="center" vertical="center"/>
    </xf>
    <xf numFmtId="0" fontId="50" fillId="0" borderId="7" xfId="0" applyFont="1" applyFill="1" applyBorder="1" applyAlignment="1">
      <alignment horizontal="center" vertical="center"/>
    </xf>
    <xf numFmtId="0" fontId="50" fillId="0" borderId="8"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13" fillId="0" borderId="2" xfId="0" applyFont="1" applyBorder="1" applyAlignment="1">
      <alignment horizontal="center" vertical="center"/>
    </xf>
    <xf numFmtId="0" fontId="0" fillId="0" borderId="0" xfId="0" applyAlignment="1">
      <alignment horizontal="right"/>
    </xf>
    <xf numFmtId="0" fontId="28" fillId="0" borderId="0" xfId="0" applyFont="1" applyAlignment="1">
      <alignment horizontal="center" vertical="center"/>
    </xf>
    <xf numFmtId="0" fontId="13" fillId="0" borderId="1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8" fillId="0" borderId="7" xfId="0" applyFont="1" applyFill="1" applyBorder="1" applyAlignment="1">
      <alignment horizontal="center" textRotation="90" wrapText="1"/>
    </xf>
    <xf numFmtId="0" fontId="18" fillId="0" borderId="6" xfId="0" applyFont="1" applyFill="1" applyBorder="1" applyAlignment="1">
      <alignment horizontal="center" textRotation="90" wrapText="1"/>
    </xf>
    <xf numFmtId="0" fontId="18" fillId="0" borderId="8" xfId="0" applyFont="1" applyFill="1" applyBorder="1" applyAlignment="1">
      <alignment horizontal="center" textRotation="90" wrapText="1"/>
    </xf>
    <xf numFmtId="0" fontId="51" fillId="0" borderId="0" xfId="0" applyFont="1" applyAlignment="1">
      <alignment horizontal="right"/>
    </xf>
    <xf numFmtId="0" fontId="13" fillId="0" borderId="6" xfId="0" applyFont="1" applyFill="1" applyBorder="1" applyAlignment="1">
      <alignment horizontal="center" vertical="center" wrapText="1"/>
    </xf>
    <xf numFmtId="0" fontId="38" fillId="0" borderId="0" xfId="0" applyFont="1" applyBorder="1" applyAlignment="1">
      <alignment horizontal="left" vertical="top"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48" fillId="0" borderId="7" xfId="0" applyFont="1" applyBorder="1" applyAlignment="1">
      <alignment horizontal="center" vertical="center" wrapText="1"/>
    </xf>
    <xf numFmtId="0" fontId="48" fillId="0" borderId="8" xfId="0" applyFont="1" applyBorder="1" applyAlignment="1">
      <alignment horizontal="center" vertical="center" wrapText="1"/>
    </xf>
    <xf numFmtId="169" fontId="48" fillId="0" borderId="7" xfId="0" applyNumberFormat="1" applyFont="1" applyBorder="1" applyAlignment="1">
      <alignment horizontal="center" vertical="center"/>
    </xf>
    <xf numFmtId="169" fontId="48" fillId="0" borderId="8" xfId="0" applyNumberFormat="1" applyFont="1" applyBorder="1" applyAlignment="1">
      <alignment horizontal="center" vertical="center"/>
    </xf>
    <xf numFmtId="0" fontId="48" fillId="0" borderId="7" xfId="0" applyFont="1" applyBorder="1" applyAlignment="1">
      <alignment horizontal="center" vertical="center"/>
    </xf>
    <xf numFmtId="0" fontId="48" fillId="0" borderId="8" xfId="0" applyFont="1" applyBorder="1" applyAlignment="1">
      <alignment horizontal="center" vertical="center"/>
    </xf>
    <xf numFmtId="0" fontId="49" fillId="0" borderId="0" xfId="0" applyFont="1" applyBorder="1" applyAlignment="1">
      <alignment horizontal="left" vertical="top" wrapText="1"/>
    </xf>
    <xf numFmtId="0" fontId="38" fillId="0" borderId="7" xfId="0" applyFont="1" applyBorder="1" applyAlignment="1">
      <alignment horizontal="center" wrapText="1"/>
    </xf>
    <xf numFmtId="0" fontId="38" fillId="0" borderId="8" xfId="0" applyFont="1" applyBorder="1" applyAlignment="1">
      <alignment horizontal="center" wrapText="1"/>
    </xf>
    <xf numFmtId="0" fontId="37" fillId="0" borderId="10" xfId="0" applyFont="1" applyBorder="1" applyAlignment="1">
      <alignment horizontal="center" vertical="center"/>
    </xf>
    <xf numFmtId="0" fontId="37" fillId="0" borderId="28" xfId="0" applyFont="1" applyBorder="1" applyAlignment="1">
      <alignment horizontal="center" vertical="center"/>
    </xf>
    <xf numFmtId="0" fontId="37" fillId="0" borderId="5" xfId="0" applyFont="1" applyBorder="1" applyAlignment="1">
      <alignment horizontal="center" vertical="center"/>
    </xf>
    <xf numFmtId="0" fontId="37" fillId="0" borderId="9" xfId="0" applyFont="1" applyBorder="1" applyAlignment="1">
      <alignment horizontal="center" vertical="center"/>
    </xf>
    <xf numFmtId="0" fontId="37" fillId="0" borderId="38" xfId="0" applyFont="1" applyBorder="1" applyAlignment="1">
      <alignment horizontal="center" vertical="center"/>
    </xf>
    <xf numFmtId="0" fontId="37" fillId="0" borderId="39" xfId="0" applyFont="1" applyBorder="1" applyAlignment="1">
      <alignment horizontal="center" vertical="center"/>
    </xf>
    <xf numFmtId="164" fontId="15" fillId="0" borderId="7" xfId="5" applyNumberFormat="1" applyFont="1" applyBorder="1" applyAlignment="1">
      <alignment horizontal="center" vertical="center"/>
    </xf>
    <xf numFmtId="164" fontId="15" fillId="0" borderId="8" xfId="5" applyNumberFormat="1" applyFont="1" applyBorder="1" applyAlignment="1">
      <alignment horizontal="center" vertical="center"/>
    </xf>
    <xf numFmtId="0" fontId="38" fillId="0" borderId="0" xfId="0" applyFont="1" applyBorder="1" applyAlignment="1">
      <alignment horizontal="left"/>
    </xf>
    <xf numFmtId="0" fontId="47" fillId="0" borderId="7" xfId="0" applyFont="1" applyBorder="1" applyAlignment="1">
      <alignment horizontal="center" vertical="center" wrapText="1"/>
    </xf>
    <xf numFmtId="0" fontId="47" fillId="0" borderId="8" xfId="0" applyFont="1" applyBorder="1" applyAlignment="1">
      <alignment horizontal="center" vertical="center" wrapText="1"/>
    </xf>
    <xf numFmtId="164" fontId="19" fillId="0" borderId="7" xfId="5" applyNumberFormat="1" applyFont="1" applyBorder="1" applyAlignment="1">
      <alignment horizontal="center" vertical="center"/>
    </xf>
    <xf numFmtId="164" fontId="19" fillId="0" borderId="8" xfId="5" applyNumberFormat="1" applyFont="1" applyBorder="1" applyAlignment="1">
      <alignment horizontal="center" vertical="center"/>
    </xf>
    <xf numFmtId="0" fontId="38" fillId="0" borderId="0" xfId="0" applyFont="1" applyBorder="1" applyAlignment="1"/>
    <xf numFmtId="164" fontId="48" fillId="0" borderId="7" xfId="5" applyNumberFormat="1" applyFont="1" applyBorder="1" applyAlignment="1">
      <alignment horizontal="center" vertical="center"/>
    </xf>
    <xf numFmtId="164" fontId="48" fillId="0" borderId="8" xfId="5" applyNumberFormat="1" applyFont="1" applyBorder="1" applyAlignment="1">
      <alignment horizontal="center" vertical="center"/>
    </xf>
    <xf numFmtId="49" fontId="48" fillId="0" borderId="7" xfId="0" applyNumberFormat="1" applyFont="1" applyBorder="1" applyAlignment="1">
      <alignment horizontal="center" vertical="center"/>
    </xf>
    <xf numFmtId="49" fontId="48" fillId="0" borderId="8" xfId="0" applyNumberFormat="1" applyFont="1" applyBorder="1" applyAlignment="1">
      <alignment horizontal="center" vertical="center"/>
    </xf>
    <xf numFmtId="0" fontId="38" fillId="0" borderId="7"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8" xfId="0" applyFont="1" applyBorder="1" applyAlignment="1">
      <alignment horizontal="center" vertical="center" wrapText="1"/>
    </xf>
    <xf numFmtId="0" fontId="46" fillId="0" borderId="7"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8" xfId="0" applyFont="1" applyFill="1" applyBorder="1" applyAlignment="1">
      <alignment horizontal="center" vertical="center"/>
    </xf>
    <xf numFmtId="0" fontId="46" fillId="0" borderId="7" xfId="0" applyFont="1" applyFill="1" applyBorder="1" applyAlignment="1">
      <alignment horizontal="center" vertical="center" wrapText="1"/>
    </xf>
    <xf numFmtId="0" fontId="46" fillId="0" borderId="6" xfId="0" applyFont="1" applyFill="1" applyBorder="1" applyAlignment="1">
      <alignment horizontal="center" vertical="center" wrapText="1"/>
    </xf>
    <xf numFmtId="0" fontId="46" fillId="0" borderId="8" xfId="0" applyFont="1" applyFill="1" applyBorder="1" applyAlignment="1">
      <alignment horizontal="center" vertical="center" wrapText="1"/>
    </xf>
    <xf numFmtId="0" fontId="37" fillId="0" borderId="0" xfId="0" applyFont="1" applyAlignment="1">
      <alignment horizontal="center"/>
    </xf>
    <xf numFmtId="0" fontId="39" fillId="0" borderId="0" xfId="0" applyFont="1" applyAlignment="1">
      <alignment horizontal="center" vertical="center" wrapText="1"/>
    </xf>
    <xf numFmtId="164" fontId="19" fillId="0" borderId="7" xfId="0" applyNumberFormat="1" applyFont="1" applyBorder="1" applyAlignment="1">
      <alignment horizontal="center" vertical="center"/>
    </xf>
    <xf numFmtId="164" fontId="19" fillId="0" borderId="8" xfId="0" applyNumberFormat="1" applyFont="1" applyBorder="1" applyAlignment="1">
      <alignment horizontal="center" vertical="center"/>
    </xf>
    <xf numFmtId="0" fontId="46" fillId="0" borderId="4" xfId="0" applyFont="1" applyFill="1" applyBorder="1" applyAlignment="1">
      <alignment horizontal="center" vertical="center" wrapText="1"/>
    </xf>
    <xf numFmtId="0" fontId="46" fillId="0" borderId="3"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45" fillId="0" borderId="7" xfId="0" applyFont="1" applyFill="1" applyBorder="1" applyAlignment="1">
      <alignment horizontal="center" vertical="center" wrapText="1"/>
    </xf>
    <xf numFmtId="0" fontId="45" fillId="0" borderId="6" xfId="0" applyFont="1" applyFill="1" applyBorder="1" applyAlignment="1">
      <alignment horizontal="center" vertical="center" wrapText="1"/>
    </xf>
    <xf numFmtId="0" fontId="45" fillId="0" borderId="8" xfId="0" applyFont="1" applyFill="1" applyBorder="1" applyAlignment="1">
      <alignment horizontal="center" vertical="center" wrapText="1"/>
    </xf>
    <xf numFmtId="0" fontId="75" fillId="0" borderId="0" xfId="0" applyFont="1" applyAlignment="1">
      <alignment horizontal="left" wrapText="1"/>
    </xf>
    <xf numFmtId="0" fontId="75" fillId="0" borderId="0" xfId="0" applyFont="1" applyAlignment="1">
      <alignment wrapText="1"/>
    </xf>
    <xf numFmtId="0" fontId="8" fillId="0" borderId="0" xfId="0" applyFont="1" applyAlignment="1">
      <alignment horizontal="justify" vertical="justify" wrapText="1"/>
    </xf>
    <xf numFmtId="0" fontId="18" fillId="0" borderId="0" xfId="0" applyFont="1" applyAlignment="1">
      <alignment horizontal="justify" vertical="justify" wrapText="1"/>
    </xf>
    <xf numFmtId="0" fontId="18" fillId="0" borderId="0" xfId="0" applyFont="1" applyAlignment="1">
      <alignment horizontal="justify" wrapText="1"/>
    </xf>
    <xf numFmtId="0" fontId="8" fillId="0" borderId="0" xfId="0" applyFont="1" applyAlignment="1">
      <alignment horizontal="justify" wrapText="1"/>
    </xf>
    <xf numFmtId="0" fontId="8"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8" fillId="0" borderId="0" xfId="0" applyFont="1" applyAlignment="1"/>
    <xf numFmtId="49" fontId="8" fillId="0" borderId="0" xfId="0" applyNumberFormat="1" applyFont="1" applyAlignment="1">
      <alignment horizontal="left" wrapText="1"/>
    </xf>
    <xf numFmtId="0" fontId="6" fillId="0" borderId="0" xfId="0" applyFont="1" applyAlignment="1">
      <alignment horizontal="center" wrapText="1"/>
    </xf>
    <xf numFmtId="0" fontId="6" fillId="0" borderId="0" xfId="0" applyFont="1" applyAlignment="1">
      <alignment wrapText="1"/>
    </xf>
    <xf numFmtId="0" fontId="69" fillId="0" borderId="0" xfId="0" applyFont="1" applyAlignment="1">
      <alignment horizontal="center" wrapText="1"/>
    </xf>
    <xf numFmtId="0" fontId="0" fillId="0" borderId="0" xfId="0" applyAlignment="1">
      <alignment wrapText="1"/>
    </xf>
    <xf numFmtId="0" fontId="0" fillId="0" borderId="0" xfId="0" applyAlignment="1">
      <alignment horizontal="center" wrapText="1"/>
    </xf>
    <xf numFmtId="0" fontId="71" fillId="0" borderId="0" xfId="0" applyFont="1" applyAlignment="1">
      <alignment horizontal="center" wrapText="1"/>
    </xf>
    <xf numFmtId="0" fontId="70" fillId="0" borderId="0" xfId="0" applyFont="1" applyAlignment="1">
      <alignment wrapText="1"/>
    </xf>
    <xf numFmtId="0" fontId="1" fillId="0" borderId="0" xfId="0" applyFont="1" applyAlignment="1">
      <alignment horizontal="justify" vertical="justify"/>
    </xf>
    <xf numFmtId="0" fontId="0" fillId="0" borderId="0" xfId="0" applyAlignment="1">
      <alignment horizontal="justify" vertical="justify"/>
    </xf>
    <xf numFmtId="0" fontId="1" fillId="0" borderId="0" xfId="0" applyFont="1" applyAlignment="1">
      <alignment horizontal="justify" vertical="justify" wrapText="1"/>
    </xf>
    <xf numFmtId="0" fontId="0" fillId="0" borderId="0" xfId="0" applyAlignment="1">
      <alignment horizontal="justify" vertical="justify" wrapText="1"/>
    </xf>
    <xf numFmtId="0" fontId="71" fillId="0" borderId="0" xfId="0" applyFont="1" applyAlignment="1">
      <alignment horizontal="center"/>
    </xf>
    <xf numFmtId="0" fontId="70" fillId="0" borderId="0" xfId="0" applyFont="1" applyAlignment="1">
      <alignment horizontal="center"/>
    </xf>
    <xf numFmtId="0" fontId="73" fillId="0" borderId="0" xfId="0" applyFont="1" applyAlignment="1">
      <alignment horizontal="center" wrapText="1"/>
    </xf>
    <xf numFmtId="0" fontId="1" fillId="0" borderId="0" xfId="0" applyFont="1" applyBorder="1" applyAlignment="1">
      <alignment horizontal="justify" vertical="justify" wrapText="1"/>
    </xf>
    <xf numFmtId="0" fontId="0" fillId="0" borderId="0" xfId="0" applyBorder="1" applyAlignment="1">
      <alignment horizontal="justify" vertical="justify" wrapText="1"/>
    </xf>
  </cellXfs>
  <cellStyles count="7">
    <cellStyle name="Dziesiętny" xfId="4" builtinId="3"/>
    <cellStyle name="Dziesiętny 2" xfId="2"/>
    <cellStyle name="Normalny 2" xfId="1"/>
    <cellStyle name="Normalny_Arkusz1" xfId="6"/>
    <cellStyle name="Standardowy" xfId="0" builtinId="0"/>
    <cellStyle name="Walutowe" xfId="5" builtinId="4"/>
    <cellStyle name="Walutowy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7"/>
  <sheetViews>
    <sheetView workbookViewId="0">
      <selection activeCell="M6" sqref="M6"/>
    </sheetView>
  </sheetViews>
  <sheetFormatPr baseColWidth="10" defaultColWidth="8.7109375" defaultRowHeight="14" x14ac:dyDescent="0"/>
  <cols>
    <col min="1" max="1" width="4.7109375" style="265" customWidth="1"/>
    <col min="2" max="2" width="17.85546875" style="9" customWidth="1"/>
    <col min="3" max="3" width="12.5703125" style="9" customWidth="1"/>
    <col min="4" max="4" width="12.85546875" style="9" customWidth="1"/>
    <col min="5" max="5" width="13.7109375" style="9" customWidth="1"/>
    <col min="6" max="6" width="12.42578125" style="9" customWidth="1"/>
    <col min="7" max="7" width="11.42578125" style="9" customWidth="1"/>
    <col min="8" max="8" width="10.85546875" style="9" customWidth="1"/>
    <col min="9" max="9" width="6.7109375" style="9" customWidth="1"/>
    <col min="10" max="10" width="10.85546875" style="9" customWidth="1"/>
    <col min="11" max="11" width="4.28515625" style="9" customWidth="1"/>
    <col min="12" max="256" width="8.7109375" style="9"/>
    <col min="257" max="257" width="5.28515625" style="9" customWidth="1"/>
    <col min="258" max="258" width="23.7109375" style="9" customWidth="1"/>
    <col min="259" max="259" width="17.42578125" style="9" customWidth="1"/>
    <col min="260" max="260" width="13.42578125" style="9" customWidth="1"/>
    <col min="261" max="261" width="13.7109375" style="9" customWidth="1"/>
    <col min="262" max="262" width="13" style="9" customWidth="1"/>
    <col min="263" max="263" width="11.7109375" style="9" customWidth="1"/>
    <col min="264" max="264" width="12.7109375" style="9" customWidth="1"/>
    <col min="265" max="265" width="11.140625" style="9" customWidth="1"/>
    <col min="266" max="266" width="12.28515625" style="9" customWidth="1"/>
    <col min="267" max="512" width="8.7109375" style="9"/>
    <col min="513" max="513" width="5.28515625" style="9" customWidth="1"/>
    <col min="514" max="514" width="23.7109375" style="9" customWidth="1"/>
    <col min="515" max="515" width="17.42578125" style="9" customWidth="1"/>
    <col min="516" max="516" width="13.42578125" style="9" customWidth="1"/>
    <col min="517" max="517" width="13.7109375" style="9" customWidth="1"/>
    <col min="518" max="518" width="13" style="9" customWidth="1"/>
    <col min="519" max="519" width="11.7109375" style="9" customWidth="1"/>
    <col min="520" max="520" width="12.7109375" style="9" customWidth="1"/>
    <col min="521" max="521" width="11.140625" style="9" customWidth="1"/>
    <col min="522" max="522" width="12.28515625" style="9" customWidth="1"/>
    <col min="523" max="768" width="8.7109375" style="9"/>
    <col min="769" max="769" width="5.28515625" style="9" customWidth="1"/>
    <col min="770" max="770" width="23.7109375" style="9" customWidth="1"/>
    <col min="771" max="771" width="17.42578125" style="9" customWidth="1"/>
    <col min="772" max="772" width="13.42578125" style="9" customWidth="1"/>
    <col min="773" max="773" width="13.7109375" style="9" customWidth="1"/>
    <col min="774" max="774" width="13" style="9" customWidth="1"/>
    <col min="775" max="775" width="11.7109375" style="9" customWidth="1"/>
    <col min="776" max="776" width="12.7109375" style="9" customWidth="1"/>
    <col min="777" max="777" width="11.140625" style="9" customWidth="1"/>
    <col min="778" max="778" width="12.28515625" style="9" customWidth="1"/>
    <col min="779" max="1024" width="8.7109375" style="9"/>
    <col min="1025" max="1025" width="5.28515625" style="9" customWidth="1"/>
    <col min="1026" max="1026" width="23.7109375" style="9" customWidth="1"/>
    <col min="1027" max="1027" width="17.42578125" style="9" customWidth="1"/>
    <col min="1028" max="1028" width="13.42578125" style="9" customWidth="1"/>
    <col min="1029" max="1029" width="13.7109375" style="9" customWidth="1"/>
    <col min="1030" max="1030" width="13" style="9" customWidth="1"/>
    <col min="1031" max="1031" width="11.7109375" style="9" customWidth="1"/>
    <col min="1032" max="1032" width="12.7109375" style="9" customWidth="1"/>
    <col min="1033" max="1033" width="11.140625" style="9" customWidth="1"/>
    <col min="1034" max="1034" width="12.28515625" style="9" customWidth="1"/>
    <col min="1035" max="1280" width="8.7109375" style="9"/>
    <col min="1281" max="1281" width="5.28515625" style="9" customWidth="1"/>
    <col min="1282" max="1282" width="23.7109375" style="9" customWidth="1"/>
    <col min="1283" max="1283" width="17.42578125" style="9" customWidth="1"/>
    <col min="1284" max="1284" width="13.42578125" style="9" customWidth="1"/>
    <col min="1285" max="1285" width="13.7109375" style="9" customWidth="1"/>
    <col min="1286" max="1286" width="13" style="9" customWidth="1"/>
    <col min="1287" max="1287" width="11.7109375" style="9" customWidth="1"/>
    <col min="1288" max="1288" width="12.7109375" style="9" customWidth="1"/>
    <col min="1289" max="1289" width="11.140625" style="9" customWidth="1"/>
    <col min="1290" max="1290" width="12.28515625" style="9" customWidth="1"/>
    <col min="1291" max="1536" width="8.7109375" style="9"/>
    <col min="1537" max="1537" width="5.28515625" style="9" customWidth="1"/>
    <col min="1538" max="1538" width="23.7109375" style="9" customWidth="1"/>
    <col min="1539" max="1539" width="17.42578125" style="9" customWidth="1"/>
    <col min="1540" max="1540" width="13.42578125" style="9" customWidth="1"/>
    <col min="1541" max="1541" width="13.7109375" style="9" customWidth="1"/>
    <col min="1542" max="1542" width="13" style="9" customWidth="1"/>
    <col min="1543" max="1543" width="11.7109375" style="9" customWidth="1"/>
    <col min="1544" max="1544" width="12.7109375" style="9" customWidth="1"/>
    <col min="1545" max="1545" width="11.140625" style="9" customWidth="1"/>
    <col min="1546" max="1546" width="12.28515625" style="9" customWidth="1"/>
    <col min="1547" max="1792" width="8.7109375" style="9"/>
    <col min="1793" max="1793" width="5.28515625" style="9" customWidth="1"/>
    <col min="1794" max="1794" width="23.7109375" style="9" customWidth="1"/>
    <col min="1795" max="1795" width="17.42578125" style="9" customWidth="1"/>
    <col min="1796" max="1796" width="13.42578125" style="9" customWidth="1"/>
    <col min="1797" max="1797" width="13.7109375" style="9" customWidth="1"/>
    <col min="1798" max="1798" width="13" style="9" customWidth="1"/>
    <col min="1799" max="1799" width="11.7109375" style="9" customWidth="1"/>
    <col min="1800" max="1800" width="12.7109375" style="9" customWidth="1"/>
    <col min="1801" max="1801" width="11.140625" style="9" customWidth="1"/>
    <col min="1802" max="1802" width="12.28515625" style="9" customWidth="1"/>
    <col min="1803" max="2048" width="8.7109375" style="9"/>
    <col min="2049" max="2049" width="5.28515625" style="9" customWidth="1"/>
    <col min="2050" max="2050" width="23.7109375" style="9" customWidth="1"/>
    <col min="2051" max="2051" width="17.42578125" style="9" customWidth="1"/>
    <col min="2052" max="2052" width="13.42578125" style="9" customWidth="1"/>
    <col min="2053" max="2053" width="13.7109375" style="9" customWidth="1"/>
    <col min="2054" max="2054" width="13" style="9" customWidth="1"/>
    <col min="2055" max="2055" width="11.7109375" style="9" customWidth="1"/>
    <col min="2056" max="2056" width="12.7109375" style="9" customWidth="1"/>
    <col min="2057" max="2057" width="11.140625" style="9" customWidth="1"/>
    <col min="2058" max="2058" width="12.28515625" style="9" customWidth="1"/>
    <col min="2059" max="2304" width="8.7109375" style="9"/>
    <col min="2305" max="2305" width="5.28515625" style="9" customWidth="1"/>
    <col min="2306" max="2306" width="23.7109375" style="9" customWidth="1"/>
    <col min="2307" max="2307" width="17.42578125" style="9" customWidth="1"/>
    <col min="2308" max="2308" width="13.42578125" style="9" customWidth="1"/>
    <col min="2309" max="2309" width="13.7109375" style="9" customWidth="1"/>
    <col min="2310" max="2310" width="13" style="9" customWidth="1"/>
    <col min="2311" max="2311" width="11.7109375" style="9" customWidth="1"/>
    <col min="2312" max="2312" width="12.7109375" style="9" customWidth="1"/>
    <col min="2313" max="2313" width="11.140625" style="9" customWidth="1"/>
    <col min="2314" max="2314" width="12.28515625" style="9" customWidth="1"/>
    <col min="2315" max="2560" width="8.7109375" style="9"/>
    <col min="2561" max="2561" width="5.28515625" style="9" customWidth="1"/>
    <col min="2562" max="2562" width="23.7109375" style="9" customWidth="1"/>
    <col min="2563" max="2563" width="17.42578125" style="9" customWidth="1"/>
    <col min="2564" max="2564" width="13.42578125" style="9" customWidth="1"/>
    <col min="2565" max="2565" width="13.7109375" style="9" customWidth="1"/>
    <col min="2566" max="2566" width="13" style="9" customWidth="1"/>
    <col min="2567" max="2567" width="11.7109375" style="9" customWidth="1"/>
    <col min="2568" max="2568" width="12.7109375" style="9" customWidth="1"/>
    <col min="2569" max="2569" width="11.140625" style="9" customWidth="1"/>
    <col min="2570" max="2570" width="12.28515625" style="9" customWidth="1"/>
    <col min="2571" max="2816" width="8.7109375" style="9"/>
    <col min="2817" max="2817" width="5.28515625" style="9" customWidth="1"/>
    <col min="2818" max="2818" width="23.7109375" style="9" customWidth="1"/>
    <col min="2819" max="2819" width="17.42578125" style="9" customWidth="1"/>
    <col min="2820" max="2820" width="13.42578125" style="9" customWidth="1"/>
    <col min="2821" max="2821" width="13.7109375" style="9" customWidth="1"/>
    <col min="2822" max="2822" width="13" style="9" customWidth="1"/>
    <col min="2823" max="2823" width="11.7109375" style="9" customWidth="1"/>
    <col min="2824" max="2824" width="12.7109375" style="9" customWidth="1"/>
    <col min="2825" max="2825" width="11.140625" style="9" customWidth="1"/>
    <col min="2826" max="2826" width="12.28515625" style="9" customWidth="1"/>
    <col min="2827" max="3072" width="8.7109375" style="9"/>
    <col min="3073" max="3073" width="5.28515625" style="9" customWidth="1"/>
    <col min="3074" max="3074" width="23.7109375" style="9" customWidth="1"/>
    <col min="3075" max="3075" width="17.42578125" style="9" customWidth="1"/>
    <col min="3076" max="3076" width="13.42578125" style="9" customWidth="1"/>
    <col min="3077" max="3077" width="13.7109375" style="9" customWidth="1"/>
    <col min="3078" max="3078" width="13" style="9" customWidth="1"/>
    <col min="3079" max="3079" width="11.7109375" style="9" customWidth="1"/>
    <col min="3080" max="3080" width="12.7109375" style="9" customWidth="1"/>
    <col min="3081" max="3081" width="11.140625" style="9" customWidth="1"/>
    <col min="3082" max="3082" width="12.28515625" style="9" customWidth="1"/>
    <col min="3083" max="3328" width="8.7109375" style="9"/>
    <col min="3329" max="3329" width="5.28515625" style="9" customWidth="1"/>
    <col min="3330" max="3330" width="23.7109375" style="9" customWidth="1"/>
    <col min="3331" max="3331" width="17.42578125" style="9" customWidth="1"/>
    <col min="3332" max="3332" width="13.42578125" style="9" customWidth="1"/>
    <col min="3333" max="3333" width="13.7109375" style="9" customWidth="1"/>
    <col min="3334" max="3334" width="13" style="9" customWidth="1"/>
    <col min="3335" max="3335" width="11.7109375" style="9" customWidth="1"/>
    <col min="3336" max="3336" width="12.7109375" style="9" customWidth="1"/>
    <col min="3337" max="3337" width="11.140625" style="9" customWidth="1"/>
    <col min="3338" max="3338" width="12.28515625" style="9" customWidth="1"/>
    <col min="3339" max="3584" width="8.7109375" style="9"/>
    <col min="3585" max="3585" width="5.28515625" style="9" customWidth="1"/>
    <col min="3586" max="3586" width="23.7109375" style="9" customWidth="1"/>
    <col min="3587" max="3587" width="17.42578125" style="9" customWidth="1"/>
    <col min="3588" max="3588" width="13.42578125" style="9" customWidth="1"/>
    <col min="3589" max="3589" width="13.7109375" style="9" customWidth="1"/>
    <col min="3590" max="3590" width="13" style="9" customWidth="1"/>
    <col min="3591" max="3591" width="11.7109375" style="9" customWidth="1"/>
    <col min="3592" max="3592" width="12.7109375" style="9" customWidth="1"/>
    <col min="3593" max="3593" width="11.140625" style="9" customWidth="1"/>
    <col min="3594" max="3594" width="12.28515625" style="9" customWidth="1"/>
    <col min="3595" max="3840" width="8.7109375" style="9"/>
    <col min="3841" max="3841" width="5.28515625" style="9" customWidth="1"/>
    <col min="3842" max="3842" width="23.7109375" style="9" customWidth="1"/>
    <col min="3843" max="3843" width="17.42578125" style="9" customWidth="1"/>
    <col min="3844" max="3844" width="13.42578125" style="9" customWidth="1"/>
    <col min="3845" max="3845" width="13.7109375" style="9" customWidth="1"/>
    <col min="3846" max="3846" width="13" style="9" customWidth="1"/>
    <col min="3847" max="3847" width="11.7109375" style="9" customWidth="1"/>
    <col min="3848" max="3848" width="12.7109375" style="9" customWidth="1"/>
    <col min="3849" max="3849" width="11.140625" style="9" customWidth="1"/>
    <col min="3850" max="3850" width="12.28515625" style="9" customWidth="1"/>
    <col min="3851" max="4096" width="8.7109375" style="9"/>
    <col min="4097" max="4097" width="5.28515625" style="9" customWidth="1"/>
    <col min="4098" max="4098" width="23.7109375" style="9" customWidth="1"/>
    <col min="4099" max="4099" width="17.42578125" style="9" customWidth="1"/>
    <col min="4100" max="4100" width="13.42578125" style="9" customWidth="1"/>
    <col min="4101" max="4101" width="13.7109375" style="9" customWidth="1"/>
    <col min="4102" max="4102" width="13" style="9" customWidth="1"/>
    <col min="4103" max="4103" width="11.7109375" style="9" customWidth="1"/>
    <col min="4104" max="4104" width="12.7109375" style="9" customWidth="1"/>
    <col min="4105" max="4105" width="11.140625" style="9" customWidth="1"/>
    <col min="4106" max="4106" width="12.28515625" style="9" customWidth="1"/>
    <col min="4107" max="4352" width="8.7109375" style="9"/>
    <col min="4353" max="4353" width="5.28515625" style="9" customWidth="1"/>
    <col min="4354" max="4354" width="23.7109375" style="9" customWidth="1"/>
    <col min="4355" max="4355" width="17.42578125" style="9" customWidth="1"/>
    <col min="4356" max="4356" width="13.42578125" style="9" customWidth="1"/>
    <col min="4357" max="4357" width="13.7109375" style="9" customWidth="1"/>
    <col min="4358" max="4358" width="13" style="9" customWidth="1"/>
    <col min="4359" max="4359" width="11.7109375" style="9" customWidth="1"/>
    <col min="4360" max="4360" width="12.7109375" style="9" customWidth="1"/>
    <col min="4361" max="4361" width="11.140625" style="9" customWidth="1"/>
    <col min="4362" max="4362" width="12.28515625" style="9" customWidth="1"/>
    <col min="4363" max="4608" width="8.7109375" style="9"/>
    <col min="4609" max="4609" width="5.28515625" style="9" customWidth="1"/>
    <col min="4610" max="4610" width="23.7109375" style="9" customWidth="1"/>
    <col min="4611" max="4611" width="17.42578125" style="9" customWidth="1"/>
    <col min="4612" max="4612" width="13.42578125" style="9" customWidth="1"/>
    <col min="4613" max="4613" width="13.7109375" style="9" customWidth="1"/>
    <col min="4614" max="4614" width="13" style="9" customWidth="1"/>
    <col min="4615" max="4615" width="11.7109375" style="9" customWidth="1"/>
    <col min="4616" max="4616" width="12.7109375" style="9" customWidth="1"/>
    <col min="4617" max="4617" width="11.140625" style="9" customWidth="1"/>
    <col min="4618" max="4618" width="12.28515625" style="9" customWidth="1"/>
    <col min="4619" max="4864" width="8.7109375" style="9"/>
    <col min="4865" max="4865" width="5.28515625" style="9" customWidth="1"/>
    <col min="4866" max="4866" width="23.7109375" style="9" customWidth="1"/>
    <col min="4867" max="4867" width="17.42578125" style="9" customWidth="1"/>
    <col min="4868" max="4868" width="13.42578125" style="9" customWidth="1"/>
    <col min="4869" max="4869" width="13.7109375" style="9" customWidth="1"/>
    <col min="4870" max="4870" width="13" style="9" customWidth="1"/>
    <col min="4871" max="4871" width="11.7109375" style="9" customWidth="1"/>
    <col min="4872" max="4872" width="12.7109375" style="9" customWidth="1"/>
    <col min="4873" max="4873" width="11.140625" style="9" customWidth="1"/>
    <col min="4874" max="4874" width="12.28515625" style="9" customWidth="1"/>
    <col min="4875" max="5120" width="8.7109375" style="9"/>
    <col min="5121" max="5121" width="5.28515625" style="9" customWidth="1"/>
    <col min="5122" max="5122" width="23.7109375" style="9" customWidth="1"/>
    <col min="5123" max="5123" width="17.42578125" style="9" customWidth="1"/>
    <col min="5124" max="5124" width="13.42578125" style="9" customWidth="1"/>
    <col min="5125" max="5125" width="13.7109375" style="9" customWidth="1"/>
    <col min="5126" max="5126" width="13" style="9" customWidth="1"/>
    <col min="5127" max="5127" width="11.7109375" style="9" customWidth="1"/>
    <col min="5128" max="5128" width="12.7109375" style="9" customWidth="1"/>
    <col min="5129" max="5129" width="11.140625" style="9" customWidth="1"/>
    <col min="5130" max="5130" width="12.28515625" style="9" customWidth="1"/>
    <col min="5131" max="5376" width="8.7109375" style="9"/>
    <col min="5377" max="5377" width="5.28515625" style="9" customWidth="1"/>
    <col min="5378" max="5378" width="23.7109375" style="9" customWidth="1"/>
    <col min="5379" max="5379" width="17.42578125" style="9" customWidth="1"/>
    <col min="5380" max="5380" width="13.42578125" style="9" customWidth="1"/>
    <col min="5381" max="5381" width="13.7109375" style="9" customWidth="1"/>
    <col min="5382" max="5382" width="13" style="9" customWidth="1"/>
    <col min="5383" max="5383" width="11.7109375" style="9" customWidth="1"/>
    <col min="5384" max="5384" width="12.7109375" style="9" customWidth="1"/>
    <col min="5385" max="5385" width="11.140625" style="9" customWidth="1"/>
    <col min="5386" max="5386" width="12.28515625" style="9" customWidth="1"/>
    <col min="5387" max="5632" width="8.7109375" style="9"/>
    <col min="5633" max="5633" width="5.28515625" style="9" customWidth="1"/>
    <col min="5634" max="5634" width="23.7109375" style="9" customWidth="1"/>
    <col min="5635" max="5635" width="17.42578125" style="9" customWidth="1"/>
    <col min="5636" max="5636" width="13.42578125" style="9" customWidth="1"/>
    <col min="5637" max="5637" width="13.7109375" style="9" customWidth="1"/>
    <col min="5638" max="5638" width="13" style="9" customWidth="1"/>
    <col min="5639" max="5639" width="11.7109375" style="9" customWidth="1"/>
    <col min="5640" max="5640" width="12.7109375" style="9" customWidth="1"/>
    <col min="5641" max="5641" width="11.140625" style="9" customWidth="1"/>
    <col min="5642" max="5642" width="12.28515625" style="9" customWidth="1"/>
    <col min="5643" max="5888" width="8.7109375" style="9"/>
    <col min="5889" max="5889" width="5.28515625" style="9" customWidth="1"/>
    <col min="5890" max="5890" width="23.7109375" style="9" customWidth="1"/>
    <col min="5891" max="5891" width="17.42578125" style="9" customWidth="1"/>
    <col min="5892" max="5892" width="13.42578125" style="9" customWidth="1"/>
    <col min="5893" max="5893" width="13.7109375" style="9" customWidth="1"/>
    <col min="5894" max="5894" width="13" style="9" customWidth="1"/>
    <col min="5895" max="5895" width="11.7109375" style="9" customWidth="1"/>
    <col min="5896" max="5896" width="12.7109375" style="9" customWidth="1"/>
    <col min="5897" max="5897" width="11.140625" style="9" customWidth="1"/>
    <col min="5898" max="5898" width="12.28515625" style="9" customWidth="1"/>
    <col min="5899" max="6144" width="8.7109375" style="9"/>
    <col min="6145" max="6145" width="5.28515625" style="9" customWidth="1"/>
    <col min="6146" max="6146" width="23.7109375" style="9" customWidth="1"/>
    <col min="6147" max="6147" width="17.42578125" style="9" customWidth="1"/>
    <col min="6148" max="6148" width="13.42578125" style="9" customWidth="1"/>
    <col min="6149" max="6149" width="13.7109375" style="9" customWidth="1"/>
    <col min="6150" max="6150" width="13" style="9" customWidth="1"/>
    <col min="6151" max="6151" width="11.7109375" style="9" customWidth="1"/>
    <col min="6152" max="6152" width="12.7109375" style="9" customWidth="1"/>
    <col min="6153" max="6153" width="11.140625" style="9" customWidth="1"/>
    <col min="6154" max="6154" width="12.28515625" style="9" customWidth="1"/>
    <col min="6155" max="6400" width="8.7109375" style="9"/>
    <col min="6401" max="6401" width="5.28515625" style="9" customWidth="1"/>
    <col min="6402" max="6402" width="23.7109375" style="9" customWidth="1"/>
    <col min="6403" max="6403" width="17.42578125" style="9" customWidth="1"/>
    <col min="6404" max="6404" width="13.42578125" style="9" customWidth="1"/>
    <col min="6405" max="6405" width="13.7109375" style="9" customWidth="1"/>
    <col min="6406" max="6406" width="13" style="9" customWidth="1"/>
    <col min="6407" max="6407" width="11.7109375" style="9" customWidth="1"/>
    <col min="6408" max="6408" width="12.7109375" style="9" customWidth="1"/>
    <col min="6409" max="6409" width="11.140625" style="9" customWidth="1"/>
    <col min="6410" max="6410" width="12.28515625" style="9" customWidth="1"/>
    <col min="6411" max="6656" width="8.7109375" style="9"/>
    <col min="6657" max="6657" width="5.28515625" style="9" customWidth="1"/>
    <col min="6658" max="6658" width="23.7109375" style="9" customWidth="1"/>
    <col min="6659" max="6659" width="17.42578125" style="9" customWidth="1"/>
    <col min="6660" max="6660" width="13.42578125" style="9" customWidth="1"/>
    <col min="6661" max="6661" width="13.7109375" style="9" customWidth="1"/>
    <col min="6662" max="6662" width="13" style="9" customWidth="1"/>
    <col min="6663" max="6663" width="11.7109375" style="9" customWidth="1"/>
    <col min="6664" max="6664" width="12.7109375" style="9" customWidth="1"/>
    <col min="6665" max="6665" width="11.140625" style="9" customWidth="1"/>
    <col min="6666" max="6666" width="12.28515625" style="9" customWidth="1"/>
    <col min="6667" max="6912" width="8.7109375" style="9"/>
    <col min="6913" max="6913" width="5.28515625" style="9" customWidth="1"/>
    <col min="6914" max="6914" width="23.7109375" style="9" customWidth="1"/>
    <col min="6915" max="6915" width="17.42578125" style="9" customWidth="1"/>
    <col min="6916" max="6916" width="13.42578125" style="9" customWidth="1"/>
    <col min="6917" max="6917" width="13.7109375" style="9" customWidth="1"/>
    <col min="6918" max="6918" width="13" style="9" customWidth="1"/>
    <col min="6919" max="6919" width="11.7109375" style="9" customWidth="1"/>
    <col min="6920" max="6920" width="12.7109375" style="9" customWidth="1"/>
    <col min="6921" max="6921" width="11.140625" style="9" customWidth="1"/>
    <col min="6922" max="6922" width="12.28515625" style="9" customWidth="1"/>
    <col min="6923" max="7168" width="8.7109375" style="9"/>
    <col min="7169" max="7169" width="5.28515625" style="9" customWidth="1"/>
    <col min="7170" max="7170" width="23.7109375" style="9" customWidth="1"/>
    <col min="7171" max="7171" width="17.42578125" style="9" customWidth="1"/>
    <col min="7172" max="7172" width="13.42578125" style="9" customWidth="1"/>
    <col min="7173" max="7173" width="13.7109375" style="9" customWidth="1"/>
    <col min="7174" max="7174" width="13" style="9" customWidth="1"/>
    <col min="7175" max="7175" width="11.7109375" style="9" customWidth="1"/>
    <col min="7176" max="7176" width="12.7109375" style="9" customWidth="1"/>
    <col min="7177" max="7177" width="11.140625" style="9" customWidth="1"/>
    <col min="7178" max="7178" width="12.28515625" style="9" customWidth="1"/>
    <col min="7179" max="7424" width="8.7109375" style="9"/>
    <col min="7425" max="7425" width="5.28515625" style="9" customWidth="1"/>
    <col min="7426" max="7426" width="23.7109375" style="9" customWidth="1"/>
    <col min="7427" max="7427" width="17.42578125" style="9" customWidth="1"/>
    <col min="7428" max="7428" width="13.42578125" style="9" customWidth="1"/>
    <col min="7429" max="7429" width="13.7109375" style="9" customWidth="1"/>
    <col min="7430" max="7430" width="13" style="9" customWidth="1"/>
    <col min="7431" max="7431" width="11.7109375" style="9" customWidth="1"/>
    <col min="7432" max="7432" width="12.7109375" style="9" customWidth="1"/>
    <col min="7433" max="7433" width="11.140625" style="9" customWidth="1"/>
    <col min="7434" max="7434" width="12.28515625" style="9" customWidth="1"/>
    <col min="7435" max="7680" width="8.7109375" style="9"/>
    <col min="7681" max="7681" width="5.28515625" style="9" customWidth="1"/>
    <col min="7682" max="7682" width="23.7109375" style="9" customWidth="1"/>
    <col min="7683" max="7683" width="17.42578125" style="9" customWidth="1"/>
    <col min="7684" max="7684" width="13.42578125" style="9" customWidth="1"/>
    <col min="7685" max="7685" width="13.7109375" style="9" customWidth="1"/>
    <col min="7686" max="7686" width="13" style="9" customWidth="1"/>
    <col min="7687" max="7687" width="11.7109375" style="9" customWidth="1"/>
    <col min="7688" max="7688" width="12.7109375" style="9" customWidth="1"/>
    <col min="7689" max="7689" width="11.140625" style="9" customWidth="1"/>
    <col min="7690" max="7690" width="12.28515625" style="9" customWidth="1"/>
    <col min="7691" max="7936" width="8.7109375" style="9"/>
    <col min="7937" max="7937" width="5.28515625" style="9" customWidth="1"/>
    <col min="7938" max="7938" width="23.7109375" style="9" customWidth="1"/>
    <col min="7939" max="7939" width="17.42578125" style="9" customWidth="1"/>
    <col min="7940" max="7940" width="13.42578125" style="9" customWidth="1"/>
    <col min="7941" max="7941" width="13.7109375" style="9" customWidth="1"/>
    <col min="7942" max="7942" width="13" style="9" customWidth="1"/>
    <col min="7943" max="7943" width="11.7109375" style="9" customWidth="1"/>
    <col min="7944" max="7944" width="12.7109375" style="9" customWidth="1"/>
    <col min="7945" max="7945" width="11.140625" style="9" customWidth="1"/>
    <col min="7946" max="7946" width="12.28515625" style="9" customWidth="1"/>
    <col min="7947" max="8192" width="8.7109375" style="9"/>
    <col min="8193" max="8193" width="5.28515625" style="9" customWidth="1"/>
    <col min="8194" max="8194" width="23.7109375" style="9" customWidth="1"/>
    <col min="8195" max="8195" width="17.42578125" style="9" customWidth="1"/>
    <col min="8196" max="8196" width="13.42578125" style="9" customWidth="1"/>
    <col min="8197" max="8197" width="13.7109375" style="9" customWidth="1"/>
    <col min="8198" max="8198" width="13" style="9" customWidth="1"/>
    <col min="8199" max="8199" width="11.7109375" style="9" customWidth="1"/>
    <col min="8200" max="8200" width="12.7109375" style="9" customWidth="1"/>
    <col min="8201" max="8201" width="11.140625" style="9" customWidth="1"/>
    <col min="8202" max="8202" width="12.28515625" style="9" customWidth="1"/>
    <col min="8203" max="8448" width="8.7109375" style="9"/>
    <col min="8449" max="8449" width="5.28515625" style="9" customWidth="1"/>
    <col min="8450" max="8450" width="23.7109375" style="9" customWidth="1"/>
    <col min="8451" max="8451" width="17.42578125" style="9" customWidth="1"/>
    <col min="8452" max="8452" width="13.42578125" style="9" customWidth="1"/>
    <col min="8453" max="8453" width="13.7109375" style="9" customWidth="1"/>
    <col min="8454" max="8454" width="13" style="9" customWidth="1"/>
    <col min="8455" max="8455" width="11.7109375" style="9" customWidth="1"/>
    <col min="8456" max="8456" width="12.7109375" style="9" customWidth="1"/>
    <col min="8457" max="8457" width="11.140625" style="9" customWidth="1"/>
    <col min="8458" max="8458" width="12.28515625" style="9" customWidth="1"/>
    <col min="8459" max="8704" width="8.7109375" style="9"/>
    <col min="8705" max="8705" width="5.28515625" style="9" customWidth="1"/>
    <col min="8706" max="8706" width="23.7109375" style="9" customWidth="1"/>
    <col min="8707" max="8707" width="17.42578125" style="9" customWidth="1"/>
    <col min="8708" max="8708" width="13.42578125" style="9" customWidth="1"/>
    <col min="8709" max="8709" width="13.7109375" style="9" customWidth="1"/>
    <col min="8710" max="8710" width="13" style="9" customWidth="1"/>
    <col min="8711" max="8711" width="11.7109375" style="9" customWidth="1"/>
    <col min="8712" max="8712" width="12.7109375" style="9" customWidth="1"/>
    <col min="8713" max="8713" width="11.140625" style="9" customWidth="1"/>
    <col min="8714" max="8714" width="12.28515625" style="9" customWidth="1"/>
    <col min="8715" max="8960" width="8.7109375" style="9"/>
    <col min="8961" max="8961" width="5.28515625" style="9" customWidth="1"/>
    <col min="8962" max="8962" width="23.7109375" style="9" customWidth="1"/>
    <col min="8963" max="8963" width="17.42578125" style="9" customWidth="1"/>
    <col min="8964" max="8964" width="13.42578125" style="9" customWidth="1"/>
    <col min="8965" max="8965" width="13.7109375" style="9" customWidth="1"/>
    <col min="8966" max="8966" width="13" style="9" customWidth="1"/>
    <col min="8967" max="8967" width="11.7109375" style="9" customWidth="1"/>
    <col min="8968" max="8968" width="12.7109375" style="9" customWidth="1"/>
    <col min="8969" max="8969" width="11.140625" style="9" customWidth="1"/>
    <col min="8970" max="8970" width="12.28515625" style="9" customWidth="1"/>
    <col min="8971" max="9216" width="8.7109375" style="9"/>
    <col min="9217" max="9217" width="5.28515625" style="9" customWidth="1"/>
    <col min="9218" max="9218" width="23.7109375" style="9" customWidth="1"/>
    <col min="9219" max="9219" width="17.42578125" style="9" customWidth="1"/>
    <col min="9220" max="9220" width="13.42578125" style="9" customWidth="1"/>
    <col min="9221" max="9221" width="13.7109375" style="9" customWidth="1"/>
    <col min="9222" max="9222" width="13" style="9" customWidth="1"/>
    <col min="9223" max="9223" width="11.7109375" style="9" customWidth="1"/>
    <col min="9224" max="9224" width="12.7109375" style="9" customWidth="1"/>
    <col min="9225" max="9225" width="11.140625" style="9" customWidth="1"/>
    <col min="9226" max="9226" width="12.28515625" style="9" customWidth="1"/>
    <col min="9227" max="9472" width="8.7109375" style="9"/>
    <col min="9473" max="9473" width="5.28515625" style="9" customWidth="1"/>
    <col min="9474" max="9474" width="23.7109375" style="9" customWidth="1"/>
    <col min="9475" max="9475" width="17.42578125" style="9" customWidth="1"/>
    <col min="9476" max="9476" width="13.42578125" style="9" customWidth="1"/>
    <col min="9477" max="9477" width="13.7109375" style="9" customWidth="1"/>
    <col min="9478" max="9478" width="13" style="9" customWidth="1"/>
    <col min="9479" max="9479" width="11.7109375" style="9" customWidth="1"/>
    <col min="9480" max="9480" width="12.7109375" style="9" customWidth="1"/>
    <col min="9481" max="9481" width="11.140625" style="9" customWidth="1"/>
    <col min="9482" max="9482" width="12.28515625" style="9" customWidth="1"/>
    <col min="9483" max="9728" width="8.7109375" style="9"/>
    <col min="9729" max="9729" width="5.28515625" style="9" customWidth="1"/>
    <col min="9730" max="9730" width="23.7109375" style="9" customWidth="1"/>
    <col min="9731" max="9731" width="17.42578125" style="9" customWidth="1"/>
    <col min="9732" max="9732" width="13.42578125" style="9" customWidth="1"/>
    <col min="9733" max="9733" width="13.7109375" style="9" customWidth="1"/>
    <col min="9734" max="9734" width="13" style="9" customWidth="1"/>
    <col min="9735" max="9735" width="11.7109375" style="9" customWidth="1"/>
    <col min="9736" max="9736" width="12.7109375" style="9" customWidth="1"/>
    <col min="9737" max="9737" width="11.140625" style="9" customWidth="1"/>
    <col min="9738" max="9738" width="12.28515625" style="9" customWidth="1"/>
    <col min="9739" max="9984" width="8.7109375" style="9"/>
    <col min="9985" max="9985" width="5.28515625" style="9" customWidth="1"/>
    <col min="9986" max="9986" width="23.7109375" style="9" customWidth="1"/>
    <col min="9987" max="9987" width="17.42578125" style="9" customWidth="1"/>
    <col min="9988" max="9988" width="13.42578125" style="9" customWidth="1"/>
    <col min="9989" max="9989" width="13.7109375" style="9" customWidth="1"/>
    <col min="9990" max="9990" width="13" style="9" customWidth="1"/>
    <col min="9991" max="9991" width="11.7109375" style="9" customWidth="1"/>
    <col min="9992" max="9992" width="12.7109375" style="9" customWidth="1"/>
    <col min="9993" max="9993" width="11.140625" style="9" customWidth="1"/>
    <col min="9994" max="9994" width="12.28515625" style="9" customWidth="1"/>
    <col min="9995" max="10240" width="8.7109375" style="9"/>
    <col min="10241" max="10241" width="5.28515625" style="9" customWidth="1"/>
    <col min="10242" max="10242" width="23.7109375" style="9" customWidth="1"/>
    <col min="10243" max="10243" width="17.42578125" style="9" customWidth="1"/>
    <col min="10244" max="10244" width="13.42578125" style="9" customWidth="1"/>
    <col min="10245" max="10245" width="13.7109375" style="9" customWidth="1"/>
    <col min="10246" max="10246" width="13" style="9" customWidth="1"/>
    <col min="10247" max="10247" width="11.7109375" style="9" customWidth="1"/>
    <col min="10248" max="10248" width="12.7109375" style="9" customWidth="1"/>
    <col min="10249" max="10249" width="11.140625" style="9" customWidth="1"/>
    <col min="10250" max="10250" width="12.28515625" style="9" customWidth="1"/>
    <col min="10251" max="10496" width="8.7109375" style="9"/>
    <col min="10497" max="10497" width="5.28515625" style="9" customWidth="1"/>
    <col min="10498" max="10498" width="23.7109375" style="9" customWidth="1"/>
    <col min="10499" max="10499" width="17.42578125" style="9" customWidth="1"/>
    <col min="10500" max="10500" width="13.42578125" style="9" customWidth="1"/>
    <col min="10501" max="10501" width="13.7109375" style="9" customWidth="1"/>
    <col min="10502" max="10502" width="13" style="9" customWidth="1"/>
    <col min="10503" max="10503" width="11.7109375" style="9" customWidth="1"/>
    <col min="10504" max="10504" width="12.7109375" style="9" customWidth="1"/>
    <col min="10505" max="10505" width="11.140625" style="9" customWidth="1"/>
    <col min="10506" max="10506" width="12.28515625" style="9" customWidth="1"/>
    <col min="10507" max="10752" width="8.7109375" style="9"/>
    <col min="10753" max="10753" width="5.28515625" style="9" customWidth="1"/>
    <col min="10754" max="10754" width="23.7109375" style="9" customWidth="1"/>
    <col min="10755" max="10755" width="17.42578125" style="9" customWidth="1"/>
    <col min="10756" max="10756" width="13.42578125" style="9" customWidth="1"/>
    <col min="10757" max="10757" width="13.7109375" style="9" customWidth="1"/>
    <col min="10758" max="10758" width="13" style="9" customWidth="1"/>
    <col min="10759" max="10759" width="11.7109375" style="9" customWidth="1"/>
    <col min="10760" max="10760" width="12.7109375" style="9" customWidth="1"/>
    <col min="10761" max="10761" width="11.140625" style="9" customWidth="1"/>
    <col min="10762" max="10762" width="12.28515625" style="9" customWidth="1"/>
    <col min="10763" max="11008" width="8.7109375" style="9"/>
    <col min="11009" max="11009" width="5.28515625" style="9" customWidth="1"/>
    <col min="11010" max="11010" width="23.7109375" style="9" customWidth="1"/>
    <col min="11011" max="11011" width="17.42578125" style="9" customWidth="1"/>
    <col min="11012" max="11012" width="13.42578125" style="9" customWidth="1"/>
    <col min="11013" max="11013" width="13.7109375" style="9" customWidth="1"/>
    <col min="11014" max="11014" width="13" style="9" customWidth="1"/>
    <col min="11015" max="11015" width="11.7109375" style="9" customWidth="1"/>
    <col min="11016" max="11016" width="12.7109375" style="9" customWidth="1"/>
    <col min="11017" max="11017" width="11.140625" style="9" customWidth="1"/>
    <col min="11018" max="11018" width="12.28515625" style="9" customWidth="1"/>
    <col min="11019" max="11264" width="8.7109375" style="9"/>
    <col min="11265" max="11265" width="5.28515625" style="9" customWidth="1"/>
    <col min="11266" max="11266" width="23.7109375" style="9" customWidth="1"/>
    <col min="11267" max="11267" width="17.42578125" style="9" customWidth="1"/>
    <col min="11268" max="11268" width="13.42578125" style="9" customWidth="1"/>
    <col min="11269" max="11269" width="13.7109375" style="9" customWidth="1"/>
    <col min="11270" max="11270" width="13" style="9" customWidth="1"/>
    <col min="11271" max="11271" width="11.7109375" style="9" customWidth="1"/>
    <col min="11272" max="11272" width="12.7109375" style="9" customWidth="1"/>
    <col min="11273" max="11273" width="11.140625" style="9" customWidth="1"/>
    <col min="11274" max="11274" width="12.28515625" style="9" customWidth="1"/>
    <col min="11275" max="11520" width="8.7109375" style="9"/>
    <col min="11521" max="11521" width="5.28515625" style="9" customWidth="1"/>
    <col min="11522" max="11522" width="23.7109375" style="9" customWidth="1"/>
    <col min="11523" max="11523" width="17.42578125" style="9" customWidth="1"/>
    <col min="11524" max="11524" width="13.42578125" style="9" customWidth="1"/>
    <col min="11525" max="11525" width="13.7109375" style="9" customWidth="1"/>
    <col min="11526" max="11526" width="13" style="9" customWidth="1"/>
    <col min="11527" max="11527" width="11.7109375" style="9" customWidth="1"/>
    <col min="11528" max="11528" width="12.7109375" style="9" customWidth="1"/>
    <col min="11529" max="11529" width="11.140625" style="9" customWidth="1"/>
    <col min="11530" max="11530" width="12.28515625" style="9" customWidth="1"/>
    <col min="11531" max="11776" width="8.7109375" style="9"/>
    <col min="11777" max="11777" width="5.28515625" style="9" customWidth="1"/>
    <col min="11778" max="11778" width="23.7109375" style="9" customWidth="1"/>
    <col min="11779" max="11779" width="17.42578125" style="9" customWidth="1"/>
    <col min="11780" max="11780" width="13.42578125" style="9" customWidth="1"/>
    <col min="11781" max="11781" width="13.7109375" style="9" customWidth="1"/>
    <col min="11782" max="11782" width="13" style="9" customWidth="1"/>
    <col min="11783" max="11783" width="11.7109375" style="9" customWidth="1"/>
    <col min="11784" max="11784" width="12.7109375" style="9" customWidth="1"/>
    <col min="11785" max="11785" width="11.140625" style="9" customWidth="1"/>
    <col min="11786" max="11786" width="12.28515625" style="9" customWidth="1"/>
    <col min="11787" max="12032" width="8.7109375" style="9"/>
    <col min="12033" max="12033" width="5.28515625" style="9" customWidth="1"/>
    <col min="12034" max="12034" width="23.7109375" style="9" customWidth="1"/>
    <col min="12035" max="12035" width="17.42578125" style="9" customWidth="1"/>
    <col min="12036" max="12036" width="13.42578125" style="9" customWidth="1"/>
    <col min="12037" max="12037" width="13.7109375" style="9" customWidth="1"/>
    <col min="12038" max="12038" width="13" style="9" customWidth="1"/>
    <col min="12039" max="12039" width="11.7109375" style="9" customWidth="1"/>
    <col min="12040" max="12040" width="12.7109375" style="9" customWidth="1"/>
    <col min="12041" max="12041" width="11.140625" style="9" customWidth="1"/>
    <col min="12042" max="12042" width="12.28515625" style="9" customWidth="1"/>
    <col min="12043" max="12288" width="8.7109375" style="9"/>
    <col min="12289" max="12289" width="5.28515625" style="9" customWidth="1"/>
    <col min="12290" max="12290" width="23.7109375" style="9" customWidth="1"/>
    <col min="12291" max="12291" width="17.42578125" style="9" customWidth="1"/>
    <col min="12292" max="12292" width="13.42578125" style="9" customWidth="1"/>
    <col min="12293" max="12293" width="13.7109375" style="9" customWidth="1"/>
    <col min="12294" max="12294" width="13" style="9" customWidth="1"/>
    <col min="12295" max="12295" width="11.7109375" style="9" customWidth="1"/>
    <col min="12296" max="12296" width="12.7109375" style="9" customWidth="1"/>
    <col min="12297" max="12297" width="11.140625" style="9" customWidth="1"/>
    <col min="12298" max="12298" width="12.28515625" style="9" customWidth="1"/>
    <col min="12299" max="12544" width="8.7109375" style="9"/>
    <col min="12545" max="12545" width="5.28515625" style="9" customWidth="1"/>
    <col min="12546" max="12546" width="23.7109375" style="9" customWidth="1"/>
    <col min="12547" max="12547" width="17.42578125" style="9" customWidth="1"/>
    <col min="12548" max="12548" width="13.42578125" style="9" customWidth="1"/>
    <col min="12549" max="12549" width="13.7109375" style="9" customWidth="1"/>
    <col min="12550" max="12550" width="13" style="9" customWidth="1"/>
    <col min="12551" max="12551" width="11.7109375" style="9" customWidth="1"/>
    <col min="12552" max="12552" width="12.7109375" style="9" customWidth="1"/>
    <col min="12553" max="12553" width="11.140625" style="9" customWidth="1"/>
    <col min="12554" max="12554" width="12.28515625" style="9" customWidth="1"/>
    <col min="12555" max="12800" width="8.7109375" style="9"/>
    <col min="12801" max="12801" width="5.28515625" style="9" customWidth="1"/>
    <col min="12802" max="12802" width="23.7109375" style="9" customWidth="1"/>
    <col min="12803" max="12803" width="17.42578125" style="9" customWidth="1"/>
    <col min="12804" max="12804" width="13.42578125" style="9" customWidth="1"/>
    <col min="12805" max="12805" width="13.7109375" style="9" customWidth="1"/>
    <col min="12806" max="12806" width="13" style="9" customWidth="1"/>
    <col min="12807" max="12807" width="11.7109375" style="9" customWidth="1"/>
    <col min="12808" max="12808" width="12.7109375" style="9" customWidth="1"/>
    <col min="12809" max="12809" width="11.140625" style="9" customWidth="1"/>
    <col min="12810" max="12810" width="12.28515625" style="9" customWidth="1"/>
    <col min="12811" max="13056" width="8.7109375" style="9"/>
    <col min="13057" max="13057" width="5.28515625" style="9" customWidth="1"/>
    <col min="13058" max="13058" width="23.7109375" style="9" customWidth="1"/>
    <col min="13059" max="13059" width="17.42578125" style="9" customWidth="1"/>
    <col min="13060" max="13060" width="13.42578125" style="9" customWidth="1"/>
    <col min="13061" max="13061" width="13.7109375" style="9" customWidth="1"/>
    <col min="13062" max="13062" width="13" style="9" customWidth="1"/>
    <col min="13063" max="13063" width="11.7109375" style="9" customWidth="1"/>
    <col min="13064" max="13064" width="12.7109375" style="9" customWidth="1"/>
    <col min="13065" max="13065" width="11.140625" style="9" customWidth="1"/>
    <col min="13066" max="13066" width="12.28515625" style="9" customWidth="1"/>
    <col min="13067" max="13312" width="8.7109375" style="9"/>
    <col min="13313" max="13313" width="5.28515625" style="9" customWidth="1"/>
    <col min="13314" max="13314" width="23.7109375" style="9" customWidth="1"/>
    <col min="13315" max="13315" width="17.42578125" style="9" customWidth="1"/>
    <col min="13316" max="13316" width="13.42578125" style="9" customWidth="1"/>
    <col min="13317" max="13317" width="13.7109375" style="9" customWidth="1"/>
    <col min="13318" max="13318" width="13" style="9" customWidth="1"/>
    <col min="13319" max="13319" width="11.7109375" style="9" customWidth="1"/>
    <col min="13320" max="13320" width="12.7109375" style="9" customWidth="1"/>
    <col min="13321" max="13321" width="11.140625" style="9" customWidth="1"/>
    <col min="13322" max="13322" width="12.28515625" style="9" customWidth="1"/>
    <col min="13323" max="13568" width="8.7109375" style="9"/>
    <col min="13569" max="13569" width="5.28515625" style="9" customWidth="1"/>
    <col min="13570" max="13570" width="23.7109375" style="9" customWidth="1"/>
    <col min="13571" max="13571" width="17.42578125" style="9" customWidth="1"/>
    <col min="13572" max="13572" width="13.42578125" style="9" customWidth="1"/>
    <col min="13573" max="13573" width="13.7109375" style="9" customWidth="1"/>
    <col min="13574" max="13574" width="13" style="9" customWidth="1"/>
    <col min="13575" max="13575" width="11.7109375" style="9" customWidth="1"/>
    <col min="13576" max="13576" width="12.7109375" style="9" customWidth="1"/>
    <col min="13577" max="13577" width="11.140625" style="9" customWidth="1"/>
    <col min="13578" max="13578" width="12.28515625" style="9" customWidth="1"/>
    <col min="13579" max="13824" width="8.7109375" style="9"/>
    <col min="13825" max="13825" width="5.28515625" style="9" customWidth="1"/>
    <col min="13826" max="13826" width="23.7109375" style="9" customWidth="1"/>
    <col min="13827" max="13827" width="17.42578125" style="9" customWidth="1"/>
    <col min="13828" max="13828" width="13.42578125" style="9" customWidth="1"/>
    <col min="13829" max="13829" width="13.7109375" style="9" customWidth="1"/>
    <col min="13830" max="13830" width="13" style="9" customWidth="1"/>
    <col min="13831" max="13831" width="11.7109375" style="9" customWidth="1"/>
    <col min="13832" max="13832" width="12.7109375" style="9" customWidth="1"/>
    <col min="13833" max="13833" width="11.140625" style="9" customWidth="1"/>
    <col min="13834" max="13834" width="12.28515625" style="9" customWidth="1"/>
    <col min="13835" max="14080" width="8.7109375" style="9"/>
    <col min="14081" max="14081" width="5.28515625" style="9" customWidth="1"/>
    <col min="14082" max="14082" width="23.7109375" style="9" customWidth="1"/>
    <col min="14083" max="14083" width="17.42578125" style="9" customWidth="1"/>
    <col min="14084" max="14084" width="13.42578125" style="9" customWidth="1"/>
    <col min="14085" max="14085" width="13.7109375" style="9" customWidth="1"/>
    <col min="14086" max="14086" width="13" style="9" customWidth="1"/>
    <col min="14087" max="14087" width="11.7109375" style="9" customWidth="1"/>
    <col min="14088" max="14088" width="12.7109375" style="9" customWidth="1"/>
    <col min="14089" max="14089" width="11.140625" style="9" customWidth="1"/>
    <col min="14090" max="14090" width="12.28515625" style="9" customWidth="1"/>
    <col min="14091" max="14336" width="8.7109375" style="9"/>
    <col min="14337" max="14337" width="5.28515625" style="9" customWidth="1"/>
    <col min="14338" max="14338" width="23.7109375" style="9" customWidth="1"/>
    <col min="14339" max="14339" width="17.42578125" style="9" customWidth="1"/>
    <col min="14340" max="14340" width="13.42578125" style="9" customWidth="1"/>
    <col min="14341" max="14341" width="13.7109375" style="9" customWidth="1"/>
    <col min="14342" max="14342" width="13" style="9" customWidth="1"/>
    <col min="14343" max="14343" width="11.7109375" style="9" customWidth="1"/>
    <col min="14344" max="14344" width="12.7109375" style="9" customWidth="1"/>
    <col min="14345" max="14345" width="11.140625" style="9" customWidth="1"/>
    <col min="14346" max="14346" width="12.28515625" style="9" customWidth="1"/>
    <col min="14347" max="14592" width="8.7109375" style="9"/>
    <col min="14593" max="14593" width="5.28515625" style="9" customWidth="1"/>
    <col min="14594" max="14594" width="23.7109375" style="9" customWidth="1"/>
    <col min="14595" max="14595" width="17.42578125" style="9" customWidth="1"/>
    <col min="14596" max="14596" width="13.42578125" style="9" customWidth="1"/>
    <col min="14597" max="14597" width="13.7109375" style="9" customWidth="1"/>
    <col min="14598" max="14598" width="13" style="9" customWidth="1"/>
    <col min="14599" max="14599" width="11.7109375" style="9" customWidth="1"/>
    <col min="14600" max="14600" width="12.7109375" style="9" customWidth="1"/>
    <col min="14601" max="14601" width="11.140625" style="9" customWidth="1"/>
    <col min="14602" max="14602" width="12.28515625" style="9" customWidth="1"/>
    <col min="14603" max="14848" width="8.7109375" style="9"/>
    <col min="14849" max="14849" width="5.28515625" style="9" customWidth="1"/>
    <col min="14850" max="14850" width="23.7109375" style="9" customWidth="1"/>
    <col min="14851" max="14851" width="17.42578125" style="9" customWidth="1"/>
    <col min="14852" max="14852" width="13.42578125" style="9" customWidth="1"/>
    <col min="14853" max="14853" width="13.7109375" style="9" customWidth="1"/>
    <col min="14854" max="14854" width="13" style="9" customWidth="1"/>
    <col min="14855" max="14855" width="11.7109375" style="9" customWidth="1"/>
    <col min="14856" max="14856" width="12.7109375" style="9" customWidth="1"/>
    <col min="14857" max="14857" width="11.140625" style="9" customWidth="1"/>
    <col min="14858" max="14858" width="12.28515625" style="9" customWidth="1"/>
    <col min="14859" max="15104" width="8.7109375" style="9"/>
    <col min="15105" max="15105" width="5.28515625" style="9" customWidth="1"/>
    <col min="15106" max="15106" width="23.7109375" style="9" customWidth="1"/>
    <col min="15107" max="15107" width="17.42578125" style="9" customWidth="1"/>
    <col min="15108" max="15108" width="13.42578125" style="9" customWidth="1"/>
    <col min="15109" max="15109" width="13.7109375" style="9" customWidth="1"/>
    <col min="15110" max="15110" width="13" style="9" customWidth="1"/>
    <col min="15111" max="15111" width="11.7109375" style="9" customWidth="1"/>
    <col min="15112" max="15112" width="12.7109375" style="9" customWidth="1"/>
    <col min="15113" max="15113" width="11.140625" style="9" customWidth="1"/>
    <col min="15114" max="15114" width="12.28515625" style="9" customWidth="1"/>
    <col min="15115" max="15360" width="8.7109375" style="9"/>
    <col min="15361" max="15361" width="5.28515625" style="9" customWidth="1"/>
    <col min="15362" max="15362" width="23.7109375" style="9" customWidth="1"/>
    <col min="15363" max="15363" width="17.42578125" style="9" customWidth="1"/>
    <col min="15364" max="15364" width="13.42578125" style="9" customWidth="1"/>
    <col min="15365" max="15365" width="13.7109375" style="9" customWidth="1"/>
    <col min="15366" max="15366" width="13" style="9" customWidth="1"/>
    <col min="15367" max="15367" width="11.7109375" style="9" customWidth="1"/>
    <col min="15368" max="15368" width="12.7109375" style="9" customWidth="1"/>
    <col min="15369" max="15369" width="11.140625" style="9" customWidth="1"/>
    <col min="15370" max="15370" width="12.28515625" style="9" customWidth="1"/>
    <col min="15371" max="15616" width="8.7109375" style="9"/>
    <col min="15617" max="15617" width="5.28515625" style="9" customWidth="1"/>
    <col min="15618" max="15618" width="23.7109375" style="9" customWidth="1"/>
    <col min="15619" max="15619" width="17.42578125" style="9" customWidth="1"/>
    <col min="15620" max="15620" width="13.42578125" style="9" customWidth="1"/>
    <col min="15621" max="15621" width="13.7109375" style="9" customWidth="1"/>
    <col min="15622" max="15622" width="13" style="9" customWidth="1"/>
    <col min="15623" max="15623" width="11.7109375" style="9" customWidth="1"/>
    <col min="15624" max="15624" width="12.7109375" style="9" customWidth="1"/>
    <col min="15625" max="15625" width="11.140625" style="9" customWidth="1"/>
    <col min="15626" max="15626" width="12.28515625" style="9" customWidth="1"/>
    <col min="15627" max="15872" width="8.7109375" style="9"/>
    <col min="15873" max="15873" width="5.28515625" style="9" customWidth="1"/>
    <col min="15874" max="15874" width="23.7109375" style="9" customWidth="1"/>
    <col min="15875" max="15875" width="17.42578125" style="9" customWidth="1"/>
    <col min="15876" max="15876" width="13.42578125" style="9" customWidth="1"/>
    <col min="15877" max="15877" width="13.7109375" style="9" customWidth="1"/>
    <col min="15878" max="15878" width="13" style="9" customWidth="1"/>
    <col min="15879" max="15879" width="11.7109375" style="9" customWidth="1"/>
    <col min="15880" max="15880" width="12.7109375" style="9" customWidth="1"/>
    <col min="15881" max="15881" width="11.140625" style="9" customWidth="1"/>
    <col min="15882" max="15882" width="12.28515625" style="9" customWidth="1"/>
    <col min="15883" max="16128" width="8.7109375" style="9"/>
    <col min="16129" max="16129" width="5.28515625" style="9" customWidth="1"/>
    <col min="16130" max="16130" width="23.7109375" style="9" customWidth="1"/>
    <col min="16131" max="16131" width="17.42578125" style="9" customWidth="1"/>
    <col min="16132" max="16132" width="13.42578125" style="9" customWidth="1"/>
    <col min="16133" max="16133" width="13.7109375" style="9" customWidth="1"/>
    <col min="16134" max="16134" width="13" style="9" customWidth="1"/>
    <col min="16135" max="16135" width="11.7109375" style="9" customWidth="1"/>
    <col min="16136" max="16136" width="12.7109375" style="9" customWidth="1"/>
    <col min="16137" max="16137" width="11.140625" style="9" customWidth="1"/>
    <col min="16138" max="16138" width="12.28515625" style="9" customWidth="1"/>
    <col min="16139" max="16384" width="8.7109375" style="9"/>
  </cols>
  <sheetData>
    <row r="1" spans="1:11" ht="18">
      <c r="A1" s="171"/>
      <c r="B1" s="172"/>
      <c r="C1" s="172"/>
      <c r="D1" s="2"/>
      <c r="E1" s="2"/>
      <c r="F1" s="2"/>
      <c r="G1" s="2"/>
      <c r="H1" s="2" t="s">
        <v>260</v>
      </c>
      <c r="I1" s="2"/>
      <c r="J1" s="2"/>
    </row>
    <row r="2" spans="1:11" ht="18">
      <c r="A2" s="171"/>
      <c r="B2" s="172"/>
      <c r="C2" s="172"/>
      <c r="D2" s="2"/>
      <c r="E2" s="2"/>
      <c r="F2" s="2"/>
      <c r="G2" s="2"/>
      <c r="H2" s="2"/>
      <c r="I2" s="2"/>
      <c r="J2" s="2"/>
    </row>
    <row r="3" spans="1:11" ht="18">
      <c r="A3" s="171"/>
      <c r="B3" s="172"/>
      <c r="C3" s="172"/>
      <c r="D3" s="2"/>
      <c r="E3" s="2"/>
      <c r="F3" s="2"/>
      <c r="G3" s="2"/>
      <c r="H3" s="2"/>
      <c r="I3" s="2"/>
      <c r="J3" s="2"/>
    </row>
    <row r="4" spans="1:11">
      <c r="A4" s="398" t="s">
        <v>320</v>
      </c>
      <c r="B4" s="398"/>
      <c r="C4" s="398"/>
      <c r="D4" s="398"/>
      <c r="E4" s="398"/>
      <c r="F4" s="398"/>
      <c r="G4" s="398"/>
      <c r="H4" s="398"/>
      <c r="I4" s="398"/>
      <c r="J4" s="398"/>
    </row>
    <row r="5" spans="1:11" s="174" customFormat="1">
      <c r="A5" s="399" t="s">
        <v>0</v>
      </c>
      <c r="B5" s="399" t="s">
        <v>66</v>
      </c>
      <c r="C5" s="392" t="s">
        <v>321</v>
      </c>
      <c r="D5" s="395" t="s">
        <v>322</v>
      </c>
      <c r="E5" s="395"/>
      <c r="F5" s="395"/>
      <c r="G5" s="395"/>
      <c r="H5" s="395"/>
      <c r="I5" s="395"/>
      <c r="J5" s="396"/>
      <c r="K5" s="173"/>
    </row>
    <row r="6" spans="1:11" s="174" customFormat="1" ht="13" customHeight="1">
      <c r="A6" s="399"/>
      <c r="B6" s="399"/>
      <c r="C6" s="393"/>
      <c r="D6" s="397" t="s">
        <v>323</v>
      </c>
      <c r="E6" s="395" t="s">
        <v>67</v>
      </c>
      <c r="F6" s="395"/>
      <c r="G6" s="395"/>
      <c r="H6" s="395"/>
      <c r="I6" s="395"/>
      <c r="J6" s="396"/>
      <c r="K6" s="400" t="s">
        <v>324</v>
      </c>
    </row>
    <row r="7" spans="1:11" s="174" customFormat="1">
      <c r="A7" s="399"/>
      <c r="B7" s="399"/>
      <c r="C7" s="393"/>
      <c r="D7" s="397"/>
      <c r="E7" s="399" t="s">
        <v>68</v>
      </c>
      <c r="F7" s="395" t="s">
        <v>69</v>
      </c>
      <c r="G7" s="395"/>
      <c r="H7" s="403" t="s">
        <v>70</v>
      </c>
      <c r="I7" s="395" t="s">
        <v>69</v>
      </c>
      <c r="J7" s="396"/>
      <c r="K7" s="401"/>
    </row>
    <row r="8" spans="1:11" s="174" customFormat="1" ht="77">
      <c r="A8" s="399"/>
      <c r="B8" s="399"/>
      <c r="C8" s="394"/>
      <c r="D8" s="397"/>
      <c r="E8" s="399"/>
      <c r="F8" s="266" t="s">
        <v>71</v>
      </c>
      <c r="G8" s="279" t="s">
        <v>72</v>
      </c>
      <c r="H8" s="403"/>
      <c r="I8" s="267" t="s">
        <v>71</v>
      </c>
      <c r="J8" s="268" t="s">
        <v>72</v>
      </c>
      <c r="K8" s="402"/>
    </row>
    <row r="9" spans="1:11" s="177" customFormat="1" ht="11.25" customHeight="1">
      <c r="A9" s="1">
        <v>1</v>
      </c>
      <c r="B9" s="1">
        <v>2</v>
      </c>
      <c r="C9" s="1">
        <v>3</v>
      </c>
      <c r="D9" s="1">
        <v>4</v>
      </c>
      <c r="E9" s="1">
        <v>5</v>
      </c>
      <c r="F9" s="1">
        <v>6</v>
      </c>
      <c r="G9" s="1">
        <v>7</v>
      </c>
      <c r="H9" s="1">
        <v>8</v>
      </c>
      <c r="I9" s="1">
        <v>9</v>
      </c>
      <c r="J9" s="175">
        <v>10</v>
      </c>
      <c r="K9" s="176">
        <v>11</v>
      </c>
    </row>
    <row r="10" spans="1:11" s="183" customFormat="1" ht="13.5" customHeight="1">
      <c r="A10" s="178" t="s">
        <v>5</v>
      </c>
      <c r="B10" s="179" t="s">
        <v>6</v>
      </c>
      <c r="C10" s="180">
        <f>C11+C12+C13</f>
        <v>811540</v>
      </c>
      <c r="D10" s="181">
        <f>E10+H10</f>
        <v>445333.77</v>
      </c>
      <c r="E10" s="181">
        <f>E11+E12</f>
        <v>444833.77</v>
      </c>
      <c r="F10" s="181">
        <f>F12</f>
        <v>444579.87</v>
      </c>
      <c r="G10" s="181">
        <v>0</v>
      </c>
      <c r="H10" s="181">
        <f>H13</f>
        <v>500</v>
      </c>
      <c r="I10" s="181">
        <v>0</v>
      </c>
      <c r="J10" s="182">
        <f>J13</f>
        <v>0</v>
      </c>
      <c r="K10" s="269">
        <f>D10*100/C10</f>
        <v>54.875147250905684</v>
      </c>
    </row>
    <row r="11" spans="1:11" s="188" customFormat="1" ht="78.75" customHeight="1">
      <c r="A11" s="184"/>
      <c r="B11" s="275" t="s">
        <v>325</v>
      </c>
      <c r="C11" s="185">
        <v>5000</v>
      </c>
      <c r="D11" s="186">
        <f>E11+H11</f>
        <v>253.9</v>
      </c>
      <c r="E11" s="186">
        <v>253.9</v>
      </c>
      <c r="F11" s="186">
        <v>0</v>
      </c>
      <c r="G11" s="186">
        <v>0</v>
      </c>
      <c r="H11" s="186">
        <v>0</v>
      </c>
      <c r="I11" s="186">
        <v>0</v>
      </c>
      <c r="J11" s="187">
        <v>0</v>
      </c>
      <c r="K11" s="269">
        <f>D11*100/C11</f>
        <v>5.0780000000000003</v>
      </c>
    </row>
    <row r="12" spans="1:11" s="194" customFormat="1" ht="63" customHeight="1">
      <c r="A12" s="189"/>
      <c r="B12" s="276" t="s">
        <v>326</v>
      </c>
      <c r="C12" s="278">
        <v>656540</v>
      </c>
      <c r="D12" s="191">
        <f>E12+H12</f>
        <v>444579.87</v>
      </c>
      <c r="E12" s="192">
        <f>F12</f>
        <v>444579.87</v>
      </c>
      <c r="F12" s="192">
        <v>444579.87</v>
      </c>
      <c r="G12" s="191">
        <v>0</v>
      </c>
      <c r="H12" s="192">
        <v>0</v>
      </c>
      <c r="I12" s="192">
        <v>0</v>
      </c>
      <c r="J12" s="193">
        <v>0</v>
      </c>
      <c r="K12" s="269">
        <f t="shared" ref="K12:K74" si="0">D12*100/C12</f>
        <v>67.715580162670975</v>
      </c>
    </row>
    <row r="13" spans="1:11" s="194" customFormat="1" ht="71.25" customHeight="1">
      <c r="A13" s="189"/>
      <c r="B13" s="275" t="s">
        <v>327</v>
      </c>
      <c r="C13" s="253">
        <v>150000</v>
      </c>
      <c r="D13" s="195">
        <f>E13+H13</f>
        <v>500</v>
      </c>
      <c r="E13" s="195">
        <v>0</v>
      </c>
      <c r="F13" s="195">
        <v>0</v>
      </c>
      <c r="G13" s="196">
        <v>0</v>
      </c>
      <c r="H13" s="195">
        <v>500</v>
      </c>
      <c r="I13" s="197">
        <v>0</v>
      </c>
      <c r="J13" s="187">
        <v>0</v>
      </c>
      <c r="K13" s="269">
        <f t="shared" si="0"/>
        <v>0.33333333333333331</v>
      </c>
    </row>
    <row r="14" spans="1:11" s="200" customFormat="1" ht="26.25" customHeight="1">
      <c r="A14" s="198" t="s">
        <v>75</v>
      </c>
      <c r="B14" s="280" t="s">
        <v>76</v>
      </c>
      <c r="C14" s="280">
        <f>C16+C17</f>
        <v>565000</v>
      </c>
      <c r="D14" s="181">
        <f>D17+D16+D15</f>
        <v>302713.49000000005</v>
      </c>
      <c r="E14" s="181">
        <f>E17+E16+E15</f>
        <v>302713.49000000005</v>
      </c>
      <c r="F14" s="181">
        <f>F17+F16</f>
        <v>0</v>
      </c>
      <c r="G14" s="181">
        <v>0</v>
      </c>
      <c r="H14" s="181">
        <v>0</v>
      </c>
      <c r="I14" s="181">
        <v>0</v>
      </c>
      <c r="J14" s="199">
        <v>0</v>
      </c>
      <c r="K14" s="270">
        <f t="shared" si="0"/>
        <v>53.577608849557528</v>
      </c>
    </row>
    <row r="15" spans="1:11" s="204" customFormat="1" ht="19.5" customHeight="1">
      <c r="A15" s="201"/>
      <c r="B15" s="281" t="s">
        <v>81</v>
      </c>
      <c r="C15" s="281">
        <v>0</v>
      </c>
      <c r="D15" s="186">
        <f>E15</f>
        <v>157.88</v>
      </c>
      <c r="E15" s="186">
        <v>157.88</v>
      </c>
      <c r="F15" s="186"/>
      <c r="G15" s="186"/>
      <c r="H15" s="186"/>
      <c r="I15" s="186"/>
      <c r="J15" s="186"/>
      <c r="K15" s="271"/>
    </row>
    <row r="16" spans="1:11" s="207" customFormat="1" ht="17.25" customHeight="1">
      <c r="A16" s="205"/>
      <c r="B16" s="282" t="s">
        <v>328</v>
      </c>
      <c r="C16" s="282">
        <v>560000</v>
      </c>
      <c r="D16" s="191">
        <f>E16+H16</f>
        <v>300761.21000000002</v>
      </c>
      <c r="E16" s="192">
        <v>300761.21000000002</v>
      </c>
      <c r="F16" s="192">
        <v>0</v>
      </c>
      <c r="G16" s="191">
        <v>0</v>
      </c>
      <c r="H16" s="192">
        <v>0</v>
      </c>
      <c r="I16" s="192">
        <v>0</v>
      </c>
      <c r="J16" s="193">
        <v>0</v>
      </c>
      <c r="K16" s="272">
        <f t="shared" si="0"/>
        <v>53.707358928571438</v>
      </c>
    </row>
    <row r="17" spans="1:11" s="207" customFormat="1" ht="17.25" customHeight="1">
      <c r="A17" s="201"/>
      <c r="B17" s="283" t="s">
        <v>77</v>
      </c>
      <c r="C17" s="283">
        <v>5000</v>
      </c>
      <c r="D17" s="186">
        <f>E17+H17</f>
        <v>1794.4</v>
      </c>
      <c r="E17" s="186">
        <v>1794.4</v>
      </c>
      <c r="F17" s="186">
        <v>0</v>
      </c>
      <c r="G17" s="186">
        <v>0</v>
      </c>
      <c r="H17" s="186">
        <v>0</v>
      </c>
      <c r="I17" s="186">
        <v>0</v>
      </c>
      <c r="J17" s="187">
        <v>0</v>
      </c>
      <c r="K17" s="269">
        <f t="shared" si="0"/>
        <v>35.887999999999998</v>
      </c>
    </row>
    <row r="18" spans="1:11" s="200" customFormat="1" ht="13.5" customHeight="1">
      <c r="A18" s="209" t="s">
        <v>78</v>
      </c>
      <c r="B18" s="284" t="s">
        <v>15</v>
      </c>
      <c r="C18" s="210">
        <f>C21+C19+C20</f>
        <v>549744.11</v>
      </c>
      <c r="D18" s="211">
        <f>E18+H18</f>
        <v>273899.19</v>
      </c>
      <c r="E18" s="211">
        <f>E19</f>
        <v>4218.08</v>
      </c>
      <c r="F18" s="211">
        <v>0</v>
      </c>
      <c r="G18" s="211"/>
      <c r="H18" s="211">
        <f>I18+J18</f>
        <v>269681.11</v>
      </c>
      <c r="I18" s="211">
        <f>I19+I20+I21</f>
        <v>0</v>
      </c>
      <c r="J18" s="212">
        <f>J20</f>
        <v>269681.11</v>
      </c>
      <c r="K18" s="269">
        <f t="shared" si="0"/>
        <v>49.823033119900096</v>
      </c>
    </row>
    <row r="19" spans="1:11" s="207" customFormat="1" ht="13.5" customHeight="1">
      <c r="A19" s="201"/>
      <c r="B19" s="283" t="s">
        <v>74</v>
      </c>
      <c r="C19" s="283">
        <v>4219</v>
      </c>
      <c r="D19" s="186">
        <f>E19</f>
        <v>4218.08</v>
      </c>
      <c r="E19" s="186">
        <v>4218.08</v>
      </c>
      <c r="F19" s="186"/>
      <c r="G19" s="186"/>
      <c r="H19" s="186"/>
      <c r="I19" s="186"/>
      <c r="J19" s="187"/>
      <c r="K19" s="269">
        <f t="shared" si="0"/>
        <v>99.978193884806828</v>
      </c>
    </row>
    <row r="20" spans="1:11" s="207" customFormat="1" ht="78.75" customHeight="1">
      <c r="A20" s="201"/>
      <c r="B20" s="281" t="s">
        <v>329</v>
      </c>
      <c r="C20" s="283">
        <v>269681.11</v>
      </c>
      <c r="D20" s="186">
        <f>J20</f>
        <v>269681.11</v>
      </c>
      <c r="E20" s="186"/>
      <c r="F20" s="186"/>
      <c r="G20" s="186"/>
      <c r="H20" s="186">
        <f>J20</f>
        <v>269681.11</v>
      </c>
      <c r="I20" s="186"/>
      <c r="J20" s="187">
        <v>269681.11</v>
      </c>
      <c r="K20" s="269">
        <f t="shared" si="0"/>
        <v>100</v>
      </c>
    </row>
    <row r="21" spans="1:11" s="207" customFormat="1" ht="49.5" customHeight="1">
      <c r="A21" s="201"/>
      <c r="B21" s="281" t="s">
        <v>330</v>
      </c>
      <c r="C21" s="281">
        <v>275844</v>
      </c>
      <c r="D21" s="202">
        <f>E21+H21</f>
        <v>0</v>
      </c>
      <c r="E21" s="202">
        <v>0</v>
      </c>
      <c r="F21" s="202">
        <v>0</v>
      </c>
      <c r="G21" s="202">
        <v>0</v>
      </c>
      <c r="H21" s="202">
        <f>I21</f>
        <v>0</v>
      </c>
      <c r="I21" s="186"/>
      <c r="J21" s="187">
        <v>0</v>
      </c>
      <c r="K21" s="269">
        <f t="shared" si="0"/>
        <v>0</v>
      </c>
    </row>
    <row r="22" spans="1:11" s="200" customFormat="1" ht="35.25" customHeight="1">
      <c r="A22" s="209" t="s">
        <v>79</v>
      </c>
      <c r="B22" s="362" t="s">
        <v>17</v>
      </c>
      <c r="C22" s="210">
        <f>C23+C24+C25+C26+C27+C28</f>
        <v>1537300</v>
      </c>
      <c r="D22" s="211">
        <f>SUM(D23:D28)</f>
        <v>105539.84</v>
      </c>
      <c r="E22" s="211">
        <f>SUM(E23:E28)</f>
        <v>105539.84</v>
      </c>
      <c r="F22" s="211">
        <v>0</v>
      </c>
      <c r="G22" s="211">
        <v>0</v>
      </c>
      <c r="H22" s="211">
        <f>H26</f>
        <v>0</v>
      </c>
      <c r="I22" s="211">
        <v>0</v>
      </c>
      <c r="J22" s="211">
        <v>0</v>
      </c>
      <c r="K22" s="269">
        <f t="shared" si="0"/>
        <v>6.8652728810251737</v>
      </c>
    </row>
    <row r="23" spans="1:11" s="207" customFormat="1" ht="16.5" customHeight="1">
      <c r="A23" s="201"/>
      <c r="B23" s="253" t="s">
        <v>73</v>
      </c>
      <c r="C23" s="185">
        <v>39000</v>
      </c>
      <c r="D23" s="186">
        <f t="shared" ref="D23:D27" si="1">E23+H23</f>
        <v>28580.560000000001</v>
      </c>
      <c r="E23" s="186">
        <v>28580.560000000001</v>
      </c>
      <c r="F23" s="186">
        <v>0</v>
      </c>
      <c r="G23" s="186">
        <v>0</v>
      </c>
      <c r="H23" s="186">
        <v>0</v>
      </c>
      <c r="I23" s="186">
        <v>0</v>
      </c>
      <c r="J23" s="208">
        <v>0</v>
      </c>
      <c r="K23" s="269">
        <f t="shared" si="0"/>
        <v>73.283487179487182</v>
      </c>
    </row>
    <row r="24" spans="1:11" s="207" customFormat="1" ht="36.75" customHeight="1">
      <c r="A24" s="230"/>
      <c r="B24" s="285" t="s">
        <v>80</v>
      </c>
      <c r="C24" s="214">
        <v>1000</v>
      </c>
      <c r="D24" s="192">
        <f t="shared" si="1"/>
        <v>848</v>
      </c>
      <c r="E24" s="191">
        <v>848</v>
      </c>
      <c r="F24" s="191">
        <v>0</v>
      </c>
      <c r="G24" s="191">
        <v>0</v>
      </c>
      <c r="H24" s="191">
        <v>0</v>
      </c>
      <c r="I24" s="191">
        <v>0</v>
      </c>
      <c r="J24" s="231">
        <v>0</v>
      </c>
      <c r="K24" s="272">
        <f t="shared" si="0"/>
        <v>84.8</v>
      </c>
    </row>
    <row r="25" spans="1:11" s="220" customFormat="1" ht="99" customHeight="1">
      <c r="A25" s="201"/>
      <c r="B25" s="253" t="s">
        <v>325</v>
      </c>
      <c r="C25" s="185">
        <v>46000</v>
      </c>
      <c r="D25" s="186">
        <f t="shared" si="1"/>
        <v>24295.78</v>
      </c>
      <c r="E25" s="186">
        <v>24295.78</v>
      </c>
      <c r="F25" s="186">
        <v>0</v>
      </c>
      <c r="G25" s="186">
        <v>0</v>
      </c>
      <c r="H25" s="186">
        <v>0</v>
      </c>
      <c r="I25" s="186">
        <v>0</v>
      </c>
      <c r="J25" s="219">
        <v>0</v>
      </c>
      <c r="K25" s="269">
        <f t="shared" si="0"/>
        <v>52.816913043478259</v>
      </c>
    </row>
    <row r="26" spans="1:11" s="220" customFormat="1" ht="39.75" customHeight="1">
      <c r="A26" s="201"/>
      <c r="B26" s="253" t="s">
        <v>89</v>
      </c>
      <c r="C26" s="185">
        <v>1409000</v>
      </c>
      <c r="D26" s="186">
        <f t="shared" si="1"/>
        <v>0</v>
      </c>
      <c r="E26" s="186"/>
      <c r="F26" s="186">
        <v>0</v>
      </c>
      <c r="G26" s="186">
        <v>0</v>
      </c>
      <c r="H26" s="186"/>
      <c r="I26" s="186">
        <v>0</v>
      </c>
      <c r="J26" s="219">
        <v>0</v>
      </c>
      <c r="K26" s="269">
        <f t="shared" si="0"/>
        <v>0</v>
      </c>
    </row>
    <row r="27" spans="1:11" s="207" customFormat="1" ht="16.5" customHeight="1">
      <c r="A27" s="221"/>
      <c r="B27" s="222" t="s">
        <v>77</v>
      </c>
      <c r="C27" s="223">
        <v>300</v>
      </c>
      <c r="D27" s="224">
        <f t="shared" si="1"/>
        <v>155.5</v>
      </c>
      <c r="E27" s="224">
        <v>155.5</v>
      </c>
      <c r="F27" s="224">
        <v>0</v>
      </c>
      <c r="G27" s="224">
        <v>0</v>
      </c>
      <c r="H27" s="224"/>
      <c r="I27" s="224">
        <v>0</v>
      </c>
      <c r="J27" s="225"/>
      <c r="K27" s="269">
        <f t="shared" si="0"/>
        <v>51.833333333333336</v>
      </c>
    </row>
    <row r="28" spans="1:11" s="207" customFormat="1" ht="32.25" customHeight="1">
      <c r="A28" s="221"/>
      <c r="B28" s="222" t="s">
        <v>84</v>
      </c>
      <c r="C28" s="223">
        <v>42000</v>
      </c>
      <c r="D28" s="224">
        <f>E28</f>
        <v>51660</v>
      </c>
      <c r="E28" s="224">
        <v>51660</v>
      </c>
      <c r="F28" s="224"/>
      <c r="G28" s="224"/>
      <c r="H28" s="224"/>
      <c r="I28" s="224"/>
      <c r="J28" s="225"/>
      <c r="K28" s="269">
        <f t="shared" si="0"/>
        <v>123</v>
      </c>
    </row>
    <row r="29" spans="1:11" s="200" customFormat="1" ht="13.5" customHeight="1">
      <c r="A29" s="209" t="s">
        <v>90</v>
      </c>
      <c r="B29" s="226" t="s">
        <v>21</v>
      </c>
      <c r="C29" s="227">
        <f>C30+C31</f>
        <v>47102</v>
      </c>
      <c r="D29" s="228">
        <f>D31+D30+D32</f>
        <v>28427.1</v>
      </c>
      <c r="E29" s="228">
        <f>E31+E30+E32</f>
        <v>28427.1</v>
      </c>
      <c r="F29" s="228">
        <f t="shared" ref="F29:J29" si="2">F31+F30</f>
        <v>25354</v>
      </c>
      <c r="G29" s="228">
        <v>0</v>
      </c>
      <c r="H29" s="228">
        <f t="shared" si="2"/>
        <v>0</v>
      </c>
      <c r="I29" s="228">
        <v>0</v>
      </c>
      <c r="J29" s="229">
        <f t="shared" si="2"/>
        <v>0</v>
      </c>
      <c r="K29" s="269">
        <f t="shared" si="0"/>
        <v>60.352214343339988</v>
      </c>
    </row>
    <row r="30" spans="1:11" s="207" customFormat="1" ht="68.25" customHeight="1">
      <c r="A30" s="230"/>
      <c r="B30" s="278" t="s">
        <v>326</v>
      </c>
      <c r="C30" s="190">
        <v>47090</v>
      </c>
      <c r="D30" s="191">
        <f>E30+H30</f>
        <v>25354</v>
      </c>
      <c r="E30" s="191">
        <f>F30</f>
        <v>25354</v>
      </c>
      <c r="F30" s="191">
        <v>25354</v>
      </c>
      <c r="G30" s="191">
        <v>0</v>
      </c>
      <c r="H30" s="191">
        <v>0</v>
      </c>
      <c r="I30" s="191">
        <v>0</v>
      </c>
      <c r="J30" s="231">
        <v>0</v>
      </c>
      <c r="K30" s="269">
        <f t="shared" si="0"/>
        <v>53.841579953280949</v>
      </c>
    </row>
    <row r="31" spans="1:11" s="207" customFormat="1" ht="57.75" customHeight="1">
      <c r="A31" s="201"/>
      <c r="B31" s="253" t="s">
        <v>92</v>
      </c>
      <c r="C31" s="185">
        <v>12</v>
      </c>
      <c r="D31" s="186">
        <f>E31+H31</f>
        <v>3.1</v>
      </c>
      <c r="E31" s="186">
        <v>3.1</v>
      </c>
      <c r="F31" s="186"/>
      <c r="G31" s="186">
        <v>0</v>
      </c>
      <c r="H31" s="186">
        <v>0</v>
      </c>
      <c r="I31" s="186">
        <v>0</v>
      </c>
      <c r="J31" s="219">
        <v>0</v>
      </c>
      <c r="K31" s="269">
        <f t="shared" si="0"/>
        <v>25.833333333333332</v>
      </c>
    </row>
    <row r="32" spans="1:11" s="207" customFormat="1" ht="28.5" customHeight="1">
      <c r="A32" s="201"/>
      <c r="B32" s="253" t="s">
        <v>74</v>
      </c>
      <c r="C32" s="185">
        <v>0</v>
      </c>
      <c r="D32" s="186">
        <f>E32</f>
        <v>3070</v>
      </c>
      <c r="E32" s="186">
        <v>3070</v>
      </c>
      <c r="F32" s="186"/>
      <c r="G32" s="186"/>
      <c r="H32" s="186"/>
      <c r="I32" s="186"/>
      <c r="J32" s="219"/>
      <c r="K32" s="269"/>
    </row>
    <row r="33" spans="1:11" s="237" customFormat="1" ht="65.25" customHeight="1">
      <c r="A33" s="232" t="s">
        <v>23</v>
      </c>
      <c r="B33" s="233" t="s">
        <v>93</v>
      </c>
      <c r="C33" s="234">
        <f>C34</f>
        <v>1257</v>
      </c>
      <c r="D33" s="235">
        <f>D34</f>
        <v>633</v>
      </c>
      <c r="E33" s="235">
        <f>E34</f>
        <v>633</v>
      </c>
      <c r="F33" s="235">
        <f>F34</f>
        <v>633</v>
      </c>
      <c r="G33" s="235">
        <v>0</v>
      </c>
      <c r="H33" s="235">
        <f>H34</f>
        <v>0</v>
      </c>
      <c r="I33" s="235">
        <v>0</v>
      </c>
      <c r="J33" s="236">
        <v>0</v>
      </c>
      <c r="K33" s="269">
        <f t="shared" si="0"/>
        <v>50.35799522673031</v>
      </c>
    </row>
    <row r="34" spans="1:11" s="220" customFormat="1" ht="60.75" customHeight="1">
      <c r="A34" s="201"/>
      <c r="B34" s="253" t="s">
        <v>331</v>
      </c>
      <c r="C34" s="185">
        <v>1257</v>
      </c>
      <c r="D34" s="186">
        <f>E34+H34</f>
        <v>633</v>
      </c>
      <c r="E34" s="186">
        <f>F34</f>
        <v>633</v>
      </c>
      <c r="F34" s="186">
        <v>633</v>
      </c>
      <c r="G34" s="186">
        <v>0</v>
      </c>
      <c r="H34" s="186"/>
      <c r="I34" s="186">
        <v>0</v>
      </c>
      <c r="J34" s="219">
        <v>0</v>
      </c>
      <c r="K34" s="269">
        <f t="shared" si="0"/>
        <v>50.35799522673031</v>
      </c>
    </row>
    <row r="35" spans="1:11" s="241" customFormat="1" ht="64.5" customHeight="1">
      <c r="A35" s="209" t="s">
        <v>97</v>
      </c>
      <c r="B35" s="233" t="s">
        <v>98</v>
      </c>
      <c r="C35" s="238">
        <f>SUM(C36:C48)</f>
        <v>5550396.2999999998</v>
      </c>
      <c r="D35" s="286">
        <f>SUM(D36:D48)</f>
        <v>2353002.7599999998</v>
      </c>
      <c r="E35" s="211">
        <f>SUM(E36:E48)</f>
        <v>2353002.7599999998</v>
      </c>
      <c r="F35" s="211">
        <v>0</v>
      </c>
      <c r="G35" s="211">
        <v>0</v>
      </c>
      <c r="H35" s="211">
        <v>0</v>
      </c>
      <c r="I35" s="211">
        <v>0</v>
      </c>
      <c r="J35" s="240">
        <f>SUM(J36:J48)</f>
        <v>0</v>
      </c>
      <c r="K35" s="269">
        <f t="shared" si="0"/>
        <v>42.393419006855417</v>
      </c>
    </row>
    <row r="36" spans="1:11" s="207" customFormat="1" ht="34.5" customHeight="1">
      <c r="A36" s="201"/>
      <c r="B36" s="218" t="s">
        <v>332</v>
      </c>
      <c r="C36" s="242">
        <v>12000</v>
      </c>
      <c r="D36" s="243">
        <f t="shared" ref="D36:D47" si="3">E36+H36</f>
        <v>2723.19</v>
      </c>
      <c r="E36" s="186">
        <v>2723.19</v>
      </c>
      <c r="F36" s="186">
        <v>0</v>
      </c>
      <c r="G36" s="186">
        <v>0</v>
      </c>
      <c r="H36" s="186">
        <v>0</v>
      </c>
      <c r="I36" s="186">
        <v>0</v>
      </c>
      <c r="J36" s="219">
        <v>0</v>
      </c>
      <c r="K36" s="269">
        <f t="shared" si="0"/>
        <v>22.693249999999999</v>
      </c>
    </row>
    <row r="37" spans="1:11" s="207" customFormat="1" ht="15.75" customHeight="1">
      <c r="A37" s="201"/>
      <c r="B37" s="218" t="s">
        <v>100</v>
      </c>
      <c r="C37" s="185">
        <v>1565000</v>
      </c>
      <c r="D37" s="192">
        <f t="shared" si="3"/>
        <v>723063.92</v>
      </c>
      <c r="E37" s="215">
        <v>723063.92</v>
      </c>
      <c r="F37" s="215">
        <v>0</v>
      </c>
      <c r="G37" s="191">
        <v>0</v>
      </c>
      <c r="H37" s="215">
        <v>0</v>
      </c>
      <c r="I37" s="215">
        <v>0</v>
      </c>
      <c r="J37" s="216">
        <v>0</v>
      </c>
      <c r="K37" s="269">
        <f t="shared" si="0"/>
        <v>46.202167412140575</v>
      </c>
    </row>
    <row r="38" spans="1:11" s="207" customFormat="1" ht="12">
      <c r="A38" s="201"/>
      <c r="B38" s="218" t="s">
        <v>101</v>
      </c>
      <c r="C38" s="185">
        <v>1400630</v>
      </c>
      <c r="D38" s="195">
        <f t="shared" si="3"/>
        <v>511495.1</v>
      </c>
      <c r="E38" s="244">
        <v>511495.1</v>
      </c>
      <c r="F38" s="244">
        <v>0</v>
      </c>
      <c r="G38" s="196">
        <v>0</v>
      </c>
      <c r="H38" s="244">
        <v>0</v>
      </c>
      <c r="I38" s="244">
        <v>0</v>
      </c>
      <c r="J38" s="245">
        <v>0</v>
      </c>
      <c r="K38" s="269">
        <f t="shared" si="0"/>
        <v>36.518930766869197</v>
      </c>
    </row>
    <row r="39" spans="1:11" s="207" customFormat="1" ht="12">
      <c r="A39" s="246"/>
      <c r="B39" s="247" t="s">
        <v>102</v>
      </c>
      <c r="C39" s="206">
        <v>35600</v>
      </c>
      <c r="D39" s="196">
        <f t="shared" si="3"/>
        <v>16422</v>
      </c>
      <c r="E39" s="244">
        <v>16422</v>
      </c>
      <c r="F39" s="244">
        <v>0</v>
      </c>
      <c r="G39" s="196">
        <v>0</v>
      </c>
      <c r="H39" s="244">
        <v>0</v>
      </c>
      <c r="I39" s="244">
        <v>0</v>
      </c>
      <c r="J39" s="245">
        <v>0</v>
      </c>
      <c r="K39" s="269">
        <f t="shared" si="0"/>
        <v>46.129213483146067</v>
      </c>
    </row>
    <row r="40" spans="1:11" s="207" customFormat="1" ht="20">
      <c r="A40" s="248"/>
      <c r="B40" s="249" t="s">
        <v>103</v>
      </c>
      <c r="C40" s="250">
        <v>140000</v>
      </c>
      <c r="D40" s="196">
        <f t="shared" si="3"/>
        <v>67367.53</v>
      </c>
      <c r="E40" s="244">
        <v>67367.53</v>
      </c>
      <c r="F40" s="244">
        <v>0</v>
      </c>
      <c r="G40" s="196">
        <v>0</v>
      </c>
      <c r="H40" s="244">
        <v>0</v>
      </c>
      <c r="I40" s="244">
        <v>0</v>
      </c>
      <c r="J40" s="245">
        <v>0</v>
      </c>
      <c r="K40" s="269">
        <f t="shared" si="0"/>
        <v>48.119664285714286</v>
      </c>
    </row>
    <row r="41" spans="1:11" s="207" customFormat="1" ht="27.75" customHeight="1">
      <c r="A41" s="248"/>
      <c r="B41" s="249" t="s">
        <v>104</v>
      </c>
      <c r="C41" s="250">
        <v>120000</v>
      </c>
      <c r="D41" s="196">
        <f t="shared" si="3"/>
        <v>61454.05</v>
      </c>
      <c r="E41" s="244">
        <v>61454.05</v>
      </c>
      <c r="F41" s="244">
        <v>0</v>
      </c>
      <c r="G41" s="196">
        <v>0</v>
      </c>
      <c r="H41" s="244">
        <v>0</v>
      </c>
      <c r="I41" s="244">
        <v>0</v>
      </c>
      <c r="J41" s="245">
        <v>0</v>
      </c>
      <c r="K41" s="269">
        <f t="shared" si="0"/>
        <v>51.211708333333334</v>
      </c>
    </row>
    <row r="42" spans="1:11" s="207" customFormat="1" ht="25.5" customHeight="1">
      <c r="A42" s="248"/>
      <c r="B42" s="249" t="s">
        <v>105</v>
      </c>
      <c r="C42" s="250">
        <v>10000</v>
      </c>
      <c r="D42" s="196">
        <f t="shared" si="3"/>
        <v>19685.37</v>
      </c>
      <c r="E42" s="244">
        <v>19685.37</v>
      </c>
      <c r="F42" s="244">
        <v>0</v>
      </c>
      <c r="G42" s="196">
        <v>0</v>
      </c>
      <c r="H42" s="244">
        <v>0</v>
      </c>
      <c r="I42" s="244">
        <v>0</v>
      </c>
      <c r="J42" s="245">
        <v>0</v>
      </c>
      <c r="K42" s="269">
        <f t="shared" si="0"/>
        <v>196.8537</v>
      </c>
    </row>
    <row r="43" spans="1:11" s="207" customFormat="1" ht="30.75" customHeight="1">
      <c r="A43" s="248"/>
      <c r="B43" s="249" t="s">
        <v>338</v>
      </c>
      <c r="C43" s="250">
        <v>40000</v>
      </c>
      <c r="D43" s="196">
        <f>E43</f>
        <v>20247.39</v>
      </c>
      <c r="E43" s="244">
        <v>20247.39</v>
      </c>
      <c r="F43" s="244"/>
      <c r="G43" s="196"/>
      <c r="H43" s="244"/>
      <c r="I43" s="244"/>
      <c r="J43" s="245"/>
      <c r="K43" s="269">
        <f t="shared" si="0"/>
        <v>50.618474999999997</v>
      </c>
    </row>
    <row r="44" spans="1:11" s="207" customFormat="1" ht="18" customHeight="1">
      <c r="A44" s="248"/>
      <c r="B44" s="249" t="s">
        <v>106</v>
      </c>
      <c r="C44" s="250">
        <v>20000</v>
      </c>
      <c r="D44" s="196">
        <f t="shared" si="3"/>
        <v>9409</v>
      </c>
      <c r="E44" s="244">
        <v>9409</v>
      </c>
      <c r="F44" s="244">
        <v>0</v>
      </c>
      <c r="G44" s="196">
        <v>0</v>
      </c>
      <c r="H44" s="244">
        <v>0</v>
      </c>
      <c r="I44" s="244">
        <v>0</v>
      </c>
      <c r="J44" s="245">
        <v>0</v>
      </c>
      <c r="K44" s="269">
        <f t="shared" si="0"/>
        <v>47.045000000000002</v>
      </c>
    </row>
    <row r="45" spans="1:11" s="207" customFormat="1" ht="26.25" customHeight="1">
      <c r="A45" s="248"/>
      <c r="B45" s="249" t="s">
        <v>333</v>
      </c>
      <c r="C45" s="250">
        <v>100000</v>
      </c>
      <c r="D45" s="196">
        <f t="shared" si="3"/>
        <v>53488.33</v>
      </c>
      <c r="E45" s="244">
        <v>53488.33</v>
      </c>
      <c r="F45" s="244">
        <v>0</v>
      </c>
      <c r="G45" s="196">
        <v>0</v>
      </c>
      <c r="H45" s="244">
        <v>0</v>
      </c>
      <c r="I45" s="244">
        <v>0</v>
      </c>
      <c r="J45" s="245">
        <v>0</v>
      </c>
      <c r="K45" s="269">
        <f t="shared" si="0"/>
        <v>53.488329999999998</v>
      </c>
    </row>
    <row r="46" spans="1:11" s="207" customFormat="1" ht="20">
      <c r="A46" s="248"/>
      <c r="B46" s="249" t="s">
        <v>107</v>
      </c>
      <c r="C46" s="250">
        <v>2041867</v>
      </c>
      <c r="D46" s="196">
        <f t="shared" si="3"/>
        <v>851936</v>
      </c>
      <c r="E46" s="244">
        <v>851936</v>
      </c>
      <c r="F46" s="244">
        <v>0</v>
      </c>
      <c r="G46" s="196">
        <v>0</v>
      </c>
      <c r="H46" s="244">
        <v>0</v>
      </c>
      <c r="I46" s="244">
        <v>0</v>
      </c>
      <c r="J46" s="245">
        <v>0</v>
      </c>
      <c r="K46" s="269">
        <f t="shared" si="0"/>
        <v>41.723383550446727</v>
      </c>
    </row>
    <row r="47" spans="1:11" s="207" customFormat="1" ht="20">
      <c r="A47" s="248"/>
      <c r="B47" s="249" t="s">
        <v>334</v>
      </c>
      <c r="C47" s="250">
        <v>40000</v>
      </c>
      <c r="D47" s="196">
        <f t="shared" si="3"/>
        <v>6850.02</v>
      </c>
      <c r="E47" s="244">
        <v>6850.02</v>
      </c>
      <c r="F47" s="244">
        <v>0</v>
      </c>
      <c r="G47" s="196">
        <v>0</v>
      </c>
      <c r="H47" s="244">
        <v>0</v>
      </c>
      <c r="I47" s="244">
        <v>0</v>
      </c>
      <c r="J47" s="245">
        <v>0</v>
      </c>
      <c r="K47" s="269">
        <f t="shared" si="0"/>
        <v>17.125050000000002</v>
      </c>
    </row>
    <row r="48" spans="1:11" s="207" customFormat="1" ht="36.75" customHeight="1">
      <c r="A48" s="251"/>
      <c r="B48" s="252" t="s">
        <v>99</v>
      </c>
      <c r="C48" s="250">
        <v>25299.3</v>
      </c>
      <c r="D48" s="196">
        <f>E48</f>
        <v>8860.86</v>
      </c>
      <c r="E48" s="196">
        <v>8860.86</v>
      </c>
      <c r="F48" s="196">
        <v>0</v>
      </c>
      <c r="G48" s="196">
        <v>0</v>
      </c>
      <c r="H48" s="196">
        <v>0</v>
      </c>
      <c r="I48" s="196">
        <v>0</v>
      </c>
      <c r="J48" s="217">
        <v>0</v>
      </c>
      <c r="K48" s="269">
        <f t="shared" si="0"/>
        <v>35.024131102441572</v>
      </c>
    </row>
    <row r="49" spans="1:11" s="200" customFormat="1" ht="11">
      <c r="A49" s="209" t="s">
        <v>108</v>
      </c>
      <c r="B49" s="233" t="s">
        <v>31</v>
      </c>
      <c r="C49" s="233">
        <f>C51</f>
        <v>11746703</v>
      </c>
      <c r="D49" s="288">
        <f>D51+D50</f>
        <v>6695933.6699999999</v>
      </c>
      <c r="E49" s="211">
        <f>E51+E50</f>
        <v>6695933.6699999999</v>
      </c>
      <c r="F49" s="211">
        <f t="shared" ref="F49:I49" si="4">F51</f>
        <v>0</v>
      </c>
      <c r="G49" s="211">
        <v>0</v>
      </c>
      <c r="H49" s="211">
        <f t="shared" si="4"/>
        <v>0</v>
      </c>
      <c r="I49" s="211">
        <f t="shared" si="4"/>
        <v>0</v>
      </c>
      <c r="J49" s="212">
        <v>0</v>
      </c>
      <c r="K49" s="269">
        <f t="shared" si="0"/>
        <v>57.002664236935246</v>
      </c>
    </row>
    <row r="50" spans="1:11" s="207" customFormat="1" ht="10">
      <c r="A50" s="201"/>
      <c r="B50" s="218" t="s">
        <v>77</v>
      </c>
      <c r="C50" s="218"/>
      <c r="D50" s="186">
        <f>E50</f>
        <v>3.67</v>
      </c>
      <c r="E50" s="186">
        <v>3.67</v>
      </c>
      <c r="F50" s="186"/>
      <c r="G50" s="186"/>
      <c r="H50" s="186"/>
      <c r="I50" s="186"/>
      <c r="J50" s="187"/>
      <c r="K50" s="203"/>
    </row>
    <row r="51" spans="1:11" s="220" customFormat="1" ht="24.75" customHeight="1">
      <c r="A51" s="201"/>
      <c r="B51" s="218" t="s">
        <v>109</v>
      </c>
      <c r="C51" s="287">
        <v>11746703</v>
      </c>
      <c r="D51" s="186">
        <f>E51</f>
        <v>6695930</v>
      </c>
      <c r="E51" s="186">
        <v>6695930</v>
      </c>
      <c r="F51" s="186">
        <v>0</v>
      </c>
      <c r="G51" s="186">
        <v>0</v>
      </c>
      <c r="H51" s="186">
        <v>0</v>
      </c>
      <c r="I51" s="186"/>
      <c r="J51" s="219">
        <v>0</v>
      </c>
      <c r="K51" s="269">
        <f t="shared" si="0"/>
        <v>57.002632994126095</v>
      </c>
    </row>
    <row r="52" spans="1:11" s="241" customFormat="1" ht="18" customHeight="1">
      <c r="A52" s="209" t="s">
        <v>110</v>
      </c>
      <c r="B52" s="233" t="s">
        <v>33</v>
      </c>
      <c r="C52" s="234">
        <f>SUM(C54:C57)+C53+C58</f>
        <v>1127625</v>
      </c>
      <c r="D52" s="288">
        <f>SUM(D54:D57)+D53+D58</f>
        <v>180952.81</v>
      </c>
      <c r="E52" s="211">
        <f>SUM(E54:E57)+E53+E58</f>
        <v>180952.81</v>
      </c>
      <c r="F52" s="211">
        <f>SUM(F54:F57)</f>
        <v>22886.37</v>
      </c>
      <c r="G52" s="289">
        <f>SUM(G54:G57)</f>
        <v>153539.75</v>
      </c>
      <c r="H52" s="211">
        <f>J52</f>
        <v>0</v>
      </c>
      <c r="I52" s="211">
        <f>SUM(I55:I55)</f>
        <v>0</v>
      </c>
      <c r="J52" s="212">
        <f>SUM(J55:J55)</f>
        <v>0</v>
      </c>
      <c r="K52" s="269">
        <f t="shared" si="0"/>
        <v>16.047250637401618</v>
      </c>
    </row>
    <row r="53" spans="1:11" s="294" customFormat="1" ht="26.25" customHeight="1">
      <c r="A53" s="292"/>
      <c r="B53" s="253" t="s">
        <v>339</v>
      </c>
      <c r="C53" s="253">
        <v>800</v>
      </c>
      <c r="D53" s="290">
        <f>E53</f>
        <v>800</v>
      </c>
      <c r="E53" s="290">
        <v>800</v>
      </c>
      <c r="F53" s="290"/>
      <c r="G53" s="290"/>
      <c r="H53" s="290"/>
      <c r="I53" s="290"/>
      <c r="J53" s="293"/>
      <c r="K53" s="271"/>
    </row>
    <row r="54" spans="1:11" s="241" customFormat="1" ht="68.25" customHeight="1">
      <c r="A54" s="209"/>
      <c r="B54" s="253" t="s">
        <v>329</v>
      </c>
      <c r="C54" s="185">
        <v>153540</v>
      </c>
      <c r="D54" s="186">
        <f>G54</f>
        <v>153539.75</v>
      </c>
      <c r="E54" s="186">
        <f>G54</f>
        <v>153539.75</v>
      </c>
      <c r="F54" s="186"/>
      <c r="G54" s="290">
        <v>153539.75</v>
      </c>
      <c r="H54" s="211"/>
      <c r="I54" s="211"/>
      <c r="J54" s="212"/>
      <c r="K54" s="269">
        <f t="shared" si="0"/>
        <v>99.999837175980204</v>
      </c>
    </row>
    <row r="55" spans="1:11" s="207" customFormat="1" ht="87.75" customHeight="1">
      <c r="A55" s="201"/>
      <c r="B55" s="253" t="s">
        <v>329</v>
      </c>
      <c r="C55" s="185">
        <v>776174</v>
      </c>
      <c r="D55" s="186">
        <f>E55+H55</f>
        <v>22886.37</v>
      </c>
      <c r="E55" s="186">
        <f>F55</f>
        <v>22886.37</v>
      </c>
      <c r="F55" s="186">
        <v>22886.37</v>
      </c>
      <c r="G55" s="186">
        <v>0</v>
      </c>
      <c r="H55" s="186">
        <f>J55</f>
        <v>0</v>
      </c>
      <c r="I55" s="186">
        <v>0</v>
      </c>
      <c r="J55" s="219">
        <v>0</v>
      </c>
      <c r="K55" s="269">
        <f t="shared" si="0"/>
        <v>2.9486133263933088</v>
      </c>
    </row>
    <row r="56" spans="1:11" s="207" customFormat="1" ht="88.5" customHeight="1">
      <c r="A56" s="201"/>
      <c r="B56" s="253" t="s">
        <v>340</v>
      </c>
      <c r="C56" s="185">
        <v>193483</v>
      </c>
      <c r="D56" s="186">
        <v>0</v>
      </c>
      <c r="E56" s="186">
        <v>0</v>
      </c>
      <c r="F56" s="186"/>
      <c r="G56" s="186"/>
      <c r="H56" s="186"/>
      <c r="I56" s="186"/>
      <c r="J56" s="254"/>
      <c r="K56" s="269"/>
    </row>
    <row r="57" spans="1:11" s="207" customFormat="1" ht="68.25" customHeight="1">
      <c r="A57" s="201"/>
      <c r="B57" s="296" t="s">
        <v>325</v>
      </c>
      <c r="C57" s="295">
        <v>2100</v>
      </c>
      <c r="D57" s="263">
        <f>E57</f>
        <v>1203.1300000000001</v>
      </c>
      <c r="E57" s="192">
        <v>1203.1300000000001</v>
      </c>
      <c r="F57" s="191">
        <v>0</v>
      </c>
      <c r="G57" s="191">
        <v>0</v>
      </c>
      <c r="H57" s="191">
        <v>0</v>
      </c>
      <c r="I57" s="193">
        <v>0</v>
      </c>
      <c r="J57" s="254">
        <v>0</v>
      </c>
      <c r="K57" s="269">
        <f t="shared" si="0"/>
        <v>57.291904761904767</v>
      </c>
    </row>
    <row r="58" spans="1:11" s="207" customFormat="1" ht="19.5" customHeight="1">
      <c r="A58" s="201"/>
      <c r="B58" s="253" t="s">
        <v>74</v>
      </c>
      <c r="C58" s="185">
        <v>1528</v>
      </c>
      <c r="D58" s="186">
        <f>E58</f>
        <v>2523.56</v>
      </c>
      <c r="E58" s="186">
        <v>2523.56</v>
      </c>
      <c r="F58" s="186"/>
      <c r="G58" s="186"/>
      <c r="H58" s="186"/>
      <c r="I58" s="186"/>
      <c r="J58" s="254"/>
      <c r="K58" s="269">
        <f t="shared" si="0"/>
        <v>165.15445026178011</v>
      </c>
    </row>
    <row r="59" spans="1:11" s="207" customFormat="1" ht="19.5" customHeight="1">
      <c r="A59" s="357">
        <v>851</v>
      </c>
      <c r="B59" s="297" t="s">
        <v>39</v>
      </c>
      <c r="C59" s="234"/>
      <c r="D59" s="288">
        <f>D60</f>
        <v>4250</v>
      </c>
      <c r="E59" s="288">
        <f>E60</f>
        <v>4250</v>
      </c>
      <c r="F59" s="286"/>
      <c r="G59" s="288"/>
      <c r="H59" s="288"/>
      <c r="I59" s="288"/>
      <c r="J59" s="298"/>
      <c r="K59" s="269"/>
    </row>
    <row r="60" spans="1:11" s="207" customFormat="1" ht="19.5" customHeight="1">
      <c r="A60" s="201"/>
      <c r="B60" s="253" t="s">
        <v>74</v>
      </c>
      <c r="C60" s="185"/>
      <c r="D60" s="186">
        <v>4250</v>
      </c>
      <c r="E60" s="186">
        <v>4250</v>
      </c>
      <c r="F60" s="243"/>
      <c r="G60" s="186"/>
      <c r="H60" s="186"/>
      <c r="I60" s="186"/>
      <c r="J60" s="254"/>
      <c r="K60" s="269"/>
    </row>
    <row r="61" spans="1:11" s="241" customFormat="1" ht="15.75" customHeight="1">
      <c r="A61" s="209" t="s">
        <v>43</v>
      </c>
      <c r="B61" s="233" t="s">
        <v>44</v>
      </c>
      <c r="C61" s="234">
        <f>C62+C63+C64</f>
        <v>3290721</v>
      </c>
      <c r="D61" s="288">
        <f>SUM(D62:D64)</f>
        <v>1754007.91</v>
      </c>
      <c r="E61" s="211">
        <f>SUM(E62:E64)</f>
        <v>1754007.91</v>
      </c>
      <c r="F61" s="239">
        <f>F62+F63</f>
        <v>1744318</v>
      </c>
      <c r="G61" s="211">
        <f>G69+G67+G63+G62</f>
        <v>0</v>
      </c>
      <c r="H61" s="211">
        <v>0</v>
      </c>
      <c r="I61" s="211">
        <f>SUM(I62:I63)</f>
        <v>0</v>
      </c>
      <c r="J61" s="212">
        <f>SUM(J62:J63)</f>
        <v>0</v>
      </c>
      <c r="K61" s="269">
        <f t="shared" si="0"/>
        <v>53.301629338980725</v>
      </c>
    </row>
    <row r="62" spans="1:11" s="207" customFormat="1" ht="60.75" customHeight="1">
      <c r="A62" s="201"/>
      <c r="B62" s="253" t="s">
        <v>331</v>
      </c>
      <c r="C62" s="185">
        <v>2917621</v>
      </c>
      <c r="D62" s="186">
        <f>E62+H62</f>
        <v>1509400</v>
      </c>
      <c r="E62" s="186">
        <f>F62</f>
        <v>1509400</v>
      </c>
      <c r="F62" s="255">
        <v>1509400</v>
      </c>
      <c r="G62" s="191">
        <v>0</v>
      </c>
      <c r="H62" s="215">
        <v>0</v>
      </c>
      <c r="I62" s="215">
        <v>0</v>
      </c>
      <c r="J62" s="216">
        <v>0</v>
      </c>
      <c r="K62" s="269">
        <f t="shared" si="0"/>
        <v>51.73392980102625</v>
      </c>
    </row>
    <row r="63" spans="1:11" s="207" customFormat="1" ht="39" customHeight="1">
      <c r="A63" s="201"/>
      <c r="B63" s="253" t="s">
        <v>114</v>
      </c>
      <c r="C63" s="185">
        <v>353100</v>
      </c>
      <c r="D63" s="186">
        <f>E63+H63</f>
        <v>234918</v>
      </c>
      <c r="E63" s="186">
        <f>F63</f>
        <v>234918</v>
      </c>
      <c r="F63" s="256">
        <v>234918</v>
      </c>
      <c r="G63" s="196">
        <v>0</v>
      </c>
      <c r="H63" s="244">
        <v>0</v>
      </c>
      <c r="I63" s="244">
        <v>0</v>
      </c>
      <c r="J63" s="245">
        <v>0</v>
      </c>
      <c r="K63" s="269">
        <f t="shared" si="0"/>
        <v>66.530161427357683</v>
      </c>
    </row>
    <row r="64" spans="1:11" s="207" customFormat="1" ht="64.5" customHeight="1">
      <c r="A64" s="299"/>
      <c r="B64" s="296" t="s">
        <v>335</v>
      </c>
      <c r="C64" s="295">
        <v>20000</v>
      </c>
      <c r="D64" s="263">
        <f>E64</f>
        <v>9689.91</v>
      </c>
      <c r="E64" s="263">
        <v>9689.91</v>
      </c>
      <c r="F64" s="195">
        <v>0</v>
      </c>
      <c r="G64" s="196">
        <v>0</v>
      </c>
      <c r="H64" s="196">
        <v>0</v>
      </c>
      <c r="I64" s="196">
        <v>0</v>
      </c>
      <c r="J64" s="217">
        <v>0</v>
      </c>
      <c r="K64" s="269">
        <f t="shared" si="0"/>
        <v>48.449550000000002</v>
      </c>
    </row>
    <row r="65" spans="1:11" s="207" customFormat="1" ht="38.25" customHeight="1">
      <c r="A65" s="356">
        <v>854</v>
      </c>
      <c r="B65" s="233" t="s">
        <v>52</v>
      </c>
      <c r="C65" s="234">
        <f>C66</f>
        <v>152000</v>
      </c>
      <c r="D65" s="288">
        <f>D66</f>
        <v>152000</v>
      </c>
      <c r="E65" s="288">
        <f>E66</f>
        <v>152000</v>
      </c>
      <c r="F65" s="288">
        <f>F66</f>
        <v>152000</v>
      </c>
      <c r="G65" s="288"/>
      <c r="H65" s="301"/>
      <c r="I65" s="302"/>
      <c r="J65" s="303"/>
      <c r="K65" s="269">
        <f t="shared" si="0"/>
        <v>100</v>
      </c>
    </row>
    <row r="66" spans="1:11" s="207" customFormat="1" ht="47.25" customHeight="1">
      <c r="A66" s="201"/>
      <c r="B66" s="253" t="s">
        <v>114</v>
      </c>
      <c r="C66" s="185">
        <v>152000</v>
      </c>
      <c r="D66" s="186">
        <f>E66</f>
        <v>152000</v>
      </c>
      <c r="E66" s="186">
        <f>F66</f>
        <v>152000</v>
      </c>
      <c r="F66" s="186">
        <v>152000</v>
      </c>
      <c r="G66" s="186"/>
      <c r="H66" s="195"/>
      <c r="I66" s="196"/>
      <c r="J66" s="217"/>
      <c r="K66" s="269">
        <f t="shared" si="0"/>
        <v>100</v>
      </c>
    </row>
    <row r="67" spans="1:11" s="200" customFormat="1" ht="29.25" customHeight="1">
      <c r="A67" s="257" t="s">
        <v>119</v>
      </c>
      <c r="B67" s="258" t="s">
        <v>54</v>
      </c>
      <c r="C67" s="259">
        <f>C68+C69+C70</f>
        <v>227999</v>
      </c>
      <c r="D67" s="213">
        <f>E67+H67</f>
        <v>83044.210000000006</v>
      </c>
      <c r="E67" s="199">
        <f>SUM(E68:E70)</f>
        <v>83044.210000000006</v>
      </c>
      <c r="F67" s="300">
        <f>SUM(F69)</f>
        <v>0</v>
      </c>
      <c r="G67" s="300">
        <f>H76</f>
        <v>0</v>
      </c>
      <c r="H67" s="260">
        <v>0</v>
      </c>
      <c r="I67" s="181">
        <f>SUM(I69)</f>
        <v>0</v>
      </c>
      <c r="J67" s="182">
        <v>0</v>
      </c>
      <c r="K67" s="269">
        <f t="shared" si="0"/>
        <v>36.423058873065237</v>
      </c>
    </row>
    <row r="68" spans="1:11" s="207" customFormat="1" ht="15" customHeight="1">
      <c r="A68" s="261"/>
      <c r="B68" s="252" t="s">
        <v>73</v>
      </c>
      <c r="C68" s="250">
        <v>182000</v>
      </c>
      <c r="D68" s="196">
        <f>E68</f>
        <v>82071.490000000005</v>
      </c>
      <c r="E68" s="262">
        <v>82071.490000000005</v>
      </c>
      <c r="F68" s="263">
        <v>0</v>
      </c>
      <c r="G68" s="263">
        <v>0</v>
      </c>
      <c r="H68" s="195">
        <v>0</v>
      </c>
      <c r="I68" s="196">
        <v>0</v>
      </c>
      <c r="J68" s="262">
        <v>0</v>
      </c>
      <c r="K68" s="269">
        <f t="shared" si="0"/>
        <v>45.094225274725282</v>
      </c>
    </row>
    <row r="69" spans="1:11" s="207" customFormat="1" ht="15" customHeight="1">
      <c r="A69" s="201"/>
      <c r="B69" s="218" t="s">
        <v>81</v>
      </c>
      <c r="C69" s="185">
        <v>45000</v>
      </c>
      <c r="D69" s="186">
        <f>E69</f>
        <v>714.67</v>
      </c>
      <c r="E69" s="186">
        <v>714.67</v>
      </c>
      <c r="F69" s="186">
        <v>0</v>
      </c>
      <c r="G69" s="186">
        <v>0</v>
      </c>
      <c r="H69" s="186">
        <v>0</v>
      </c>
      <c r="I69" s="186">
        <v>0</v>
      </c>
      <c r="J69" s="219">
        <v>0</v>
      </c>
      <c r="K69" s="269">
        <f t="shared" si="0"/>
        <v>1.5881555555555555</v>
      </c>
    </row>
    <row r="70" spans="1:11" s="220" customFormat="1" ht="15" customHeight="1">
      <c r="A70" s="201"/>
      <c r="B70" s="218" t="s">
        <v>336</v>
      </c>
      <c r="C70" s="185">
        <v>999</v>
      </c>
      <c r="D70" s="186">
        <f>E70</f>
        <v>258.05</v>
      </c>
      <c r="E70" s="186">
        <v>258.05</v>
      </c>
      <c r="F70" s="186">
        <v>0</v>
      </c>
      <c r="G70" s="186">
        <v>0</v>
      </c>
      <c r="H70" s="186">
        <v>0</v>
      </c>
      <c r="I70" s="186">
        <v>0</v>
      </c>
      <c r="J70" s="219">
        <v>0</v>
      </c>
      <c r="K70" s="269">
        <f t="shared" si="0"/>
        <v>25.830830830830831</v>
      </c>
    </row>
    <row r="71" spans="1:11" s="241" customFormat="1" ht="25.5" customHeight="1">
      <c r="A71" s="209" t="s">
        <v>163</v>
      </c>
      <c r="B71" s="233" t="s">
        <v>58</v>
      </c>
      <c r="C71" s="234">
        <f>C72+C73</f>
        <v>454376.23</v>
      </c>
      <c r="D71" s="211">
        <f>E71+H71</f>
        <v>0</v>
      </c>
      <c r="E71" s="211">
        <v>0</v>
      </c>
      <c r="F71" s="211">
        <f>F72</f>
        <v>0</v>
      </c>
      <c r="G71" s="211">
        <v>0</v>
      </c>
      <c r="H71" s="211">
        <f>J71</f>
        <v>0</v>
      </c>
      <c r="I71" s="211">
        <v>0</v>
      </c>
      <c r="J71" s="240">
        <f>J72</f>
        <v>0</v>
      </c>
      <c r="K71" s="269">
        <f t="shared" si="0"/>
        <v>0</v>
      </c>
    </row>
    <row r="72" spans="1:11" s="220" customFormat="1" ht="70.5" customHeight="1">
      <c r="A72" s="201"/>
      <c r="B72" s="253" t="s">
        <v>329</v>
      </c>
      <c r="C72" s="185">
        <v>412839</v>
      </c>
      <c r="D72" s="186">
        <f>E72+H72</f>
        <v>0</v>
      </c>
      <c r="E72" s="186">
        <f>F72</f>
        <v>0</v>
      </c>
      <c r="F72" s="277">
        <v>0</v>
      </c>
      <c r="G72" s="186">
        <v>0</v>
      </c>
      <c r="H72" s="186">
        <v>0</v>
      </c>
      <c r="I72" s="186">
        <v>0</v>
      </c>
      <c r="J72" s="219">
        <v>0</v>
      </c>
      <c r="K72" s="269">
        <v>0</v>
      </c>
    </row>
    <row r="73" spans="1:11" s="220" customFormat="1" ht="72" customHeight="1">
      <c r="A73" s="201"/>
      <c r="B73" s="253" t="s">
        <v>340</v>
      </c>
      <c r="C73" s="185">
        <v>41537.230000000003</v>
      </c>
      <c r="D73" s="186"/>
      <c r="E73" s="186"/>
      <c r="F73" s="277"/>
      <c r="G73" s="186"/>
      <c r="H73" s="186"/>
      <c r="I73" s="186"/>
      <c r="J73" s="219"/>
      <c r="K73" s="269"/>
    </row>
    <row r="74" spans="1:11" s="241" customFormat="1" ht="24" customHeight="1">
      <c r="A74" s="389" t="s">
        <v>82</v>
      </c>
      <c r="B74" s="389"/>
      <c r="C74" s="291">
        <f>C71+C67+C61+C52+C49+C35+C33+C29+C22+C10+C18+C14+C65+C59</f>
        <v>26061763.640000001</v>
      </c>
      <c r="D74" s="291">
        <f t="shared" ref="D74:J74" si="5">D71+D67+D61+D52+D49+D35+D33+D29+D22+D10+D18+D14+D65+D59</f>
        <v>12379737.749999998</v>
      </c>
      <c r="E74" s="209">
        <f t="shared" si="5"/>
        <v>12109556.639999999</v>
      </c>
      <c r="F74" s="209">
        <f t="shared" si="5"/>
        <v>2389771.2400000002</v>
      </c>
      <c r="G74" s="209">
        <f t="shared" si="5"/>
        <v>153539.75</v>
      </c>
      <c r="H74" s="209">
        <f t="shared" si="5"/>
        <v>270181.11</v>
      </c>
      <c r="I74" s="209">
        <f t="shared" si="5"/>
        <v>0</v>
      </c>
      <c r="J74" s="209">
        <f t="shared" si="5"/>
        <v>269681.11</v>
      </c>
      <c r="K74" s="269">
        <f t="shared" si="0"/>
        <v>47.501534896124156</v>
      </c>
    </row>
    <row r="75" spans="1:11" s="16" customFormat="1">
      <c r="A75" s="390" t="s">
        <v>337</v>
      </c>
      <c r="B75" s="391"/>
      <c r="C75" s="391"/>
      <c r="D75" s="391"/>
      <c r="E75" s="264"/>
      <c r="F75" s="264"/>
      <c r="G75" s="264"/>
      <c r="H75" s="264"/>
      <c r="I75" s="264"/>
      <c r="J75" s="264"/>
      <c r="K75" s="273"/>
    </row>
    <row r="76" spans="1:11">
      <c r="A76" s="171"/>
      <c r="B76" s="2"/>
      <c r="C76" s="2"/>
      <c r="D76" s="2"/>
      <c r="E76" s="2"/>
      <c r="F76" s="2"/>
      <c r="G76" s="2"/>
      <c r="H76" s="2"/>
      <c r="I76" s="2"/>
      <c r="J76" s="2"/>
      <c r="K76" s="274"/>
    </row>
    <row r="77" spans="1:11">
      <c r="A77" s="171"/>
      <c r="B77" s="2"/>
      <c r="C77" s="2"/>
      <c r="D77" s="2"/>
      <c r="E77" s="2"/>
      <c r="F77" s="2"/>
      <c r="G77" s="2"/>
      <c r="H77" s="2"/>
      <c r="I77" s="2"/>
      <c r="J77" s="2"/>
      <c r="K77" s="274"/>
    </row>
    <row r="78" spans="1:11">
      <c r="A78" s="171"/>
      <c r="B78" s="2"/>
      <c r="C78" s="2"/>
      <c r="D78" s="2"/>
      <c r="E78" s="2"/>
      <c r="F78" s="2"/>
      <c r="G78" s="2"/>
      <c r="H78" s="2"/>
      <c r="I78" s="2"/>
      <c r="J78" s="2"/>
    </row>
    <row r="79" spans="1:11">
      <c r="A79" s="171"/>
      <c r="B79" s="2"/>
      <c r="C79" s="2"/>
      <c r="D79" s="2"/>
      <c r="E79" s="2"/>
      <c r="F79" s="2"/>
      <c r="G79" s="2"/>
      <c r="H79" s="2"/>
      <c r="I79" s="2"/>
      <c r="J79" s="2"/>
    </row>
    <row r="80" spans="1:11">
      <c r="A80" s="171"/>
      <c r="B80" s="2"/>
      <c r="C80" s="2"/>
      <c r="D80" s="2"/>
      <c r="E80" s="2"/>
      <c r="F80" s="2"/>
      <c r="G80" s="2"/>
      <c r="H80" s="2"/>
      <c r="I80" s="2"/>
      <c r="J80" s="2"/>
    </row>
    <row r="81" spans="1:10">
      <c r="A81" s="171"/>
      <c r="B81" s="2"/>
      <c r="C81" s="2"/>
      <c r="D81" s="2"/>
      <c r="E81" s="2"/>
      <c r="F81" s="2"/>
      <c r="G81" s="2"/>
      <c r="H81" s="2"/>
      <c r="I81" s="2"/>
      <c r="J81" s="2"/>
    </row>
    <row r="82" spans="1:10">
      <c r="A82" s="171"/>
      <c r="B82" s="2"/>
      <c r="C82" s="2"/>
      <c r="D82" s="2"/>
      <c r="E82" s="2"/>
      <c r="F82" s="2"/>
      <c r="G82" s="2"/>
      <c r="H82" s="2"/>
      <c r="I82" s="2"/>
      <c r="J82" s="2"/>
    </row>
    <row r="83" spans="1:10">
      <c r="A83" s="171"/>
      <c r="B83" s="2"/>
      <c r="C83" s="2"/>
      <c r="D83" s="2"/>
      <c r="E83" s="2"/>
      <c r="F83" s="2"/>
      <c r="G83" s="2"/>
      <c r="H83" s="2"/>
      <c r="I83" s="2"/>
      <c r="J83" s="2"/>
    </row>
    <row r="84" spans="1:10">
      <c r="A84" s="171"/>
      <c r="B84" s="2"/>
      <c r="C84" s="2"/>
      <c r="D84" s="2"/>
      <c r="E84" s="2"/>
      <c r="F84" s="2"/>
      <c r="G84" s="2"/>
      <c r="H84" s="2"/>
      <c r="I84" s="2"/>
      <c r="J84" s="2"/>
    </row>
    <row r="85" spans="1:10">
      <c r="A85" s="171"/>
      <c r="B85" s="2"/>
      <c r="C85" s="2"/>
      <c r="D85" s="2"/>
      <c r="E85" s="2"/>
      <c r="F85" s="2"/>
      <c r="G85" s="2"/>
      <c r="H85" s="2"/>
      <c r="I85" s="2"/>
      <c r="J85" s="2"/>
    </row>
    <row r="86" spans="1:10">
      <c r="A86" s="171"/>
      <c r="B86" s="2"/>
      <c r="C86" s="2"/>
      <c r="D86" s="2"/>
      <c r="E86" s="2"/>
      <c r="F86" s="2"/>
      <c r="G86" s="2"/>
      <c r="H86" s="2"/>
      <c r="I86" s="2"/>
      <c r="J86" s="2"/>
    </row>
    <row r="87" spans="1:10">
      <c r="A87" s="171"/>
      <c r="B87" s="2"/>
      <c r="C87" s="2"/>
      <c r="D87" s="2"/>
      <c r="E87" s="2"/>
      <c r="F87" s="2"/>
      <c r="G87" s="2"/>
      <c r="H87" s="2"/>
      <c r="I87" s="2"/>
      <c r="J87" s="2"/>
    </row>
    <row r="88" spans="1:10">
      <c r="A88" s="171"/>
      <c r="B88" s="2"/>
      <c r="C88" s="2"/>
      <c r="D88" s="2"/>
      <c r="E88" s="2"/>
      <c r="F88" s="2"/>
      <c r="G88" s="2"/>
      <c r="H88" s="2"/>
      <c r="I88" s="2"/>
      <c r="J88" s="2"/>
    </row>
    <row r="89" spans="1:10">
      <c r="A89" s="171"/>
      <c r="B89" s="2"/>
      <c r="C89" s="2"/>
      <c r="D89" s="2"/>
      <c r="E89" s="2"/>
      <c r="F89" s="2"/>
      <c r="G89" s="2"/>
      <c r="H89" s="2"/>
      <c r="I89" s="2"/>
      <c r="J89" s="2"/>
    </row>
    <row r="90" spans="1:10">
      <c r="A90" s="171"/>
      <c r="B90" s="2"/>
      <c r="C90" s="2"/>
      <c r="D90" s="2"/>
      <c r="E90" s="2"/>
      <c r="F90" s="2"/>
      <c r="G90" s="2"/>
      <c r="H90" s="2"/>
      <c r="I90" s="2"/>
      <c r="J90" s="2"/>
    </row>
    <row r="91" spans="1:10">
      <c r="A91" s="171"/>
      <c r="B91" s="2"/>
      <c r="C91" s="2"/>
      <c r="D91" s="2"/>
      <c r="E91" s="2"/>
      <c r="F91" s="2"/>
      <c r="G91" s="2"/>
      <c r="H91" s="2"/>
      <c r="I91" s="2"/>
      <c r="J91" s="2"/>
    </row>
    <row r="92" spans="1:10">
      <c r="A92" s="171"/>
      <c r="B92" s="2"/>
      <c r="C92" s="2"/>
      <c r="D92" s="2"/>
      <c r="E92" s="2"/>
      <c r="F92" s="2"/>
      <c r="G92" s="2"/>
      <c r="H92" s="2"/>
      <c r="I92" s="2"/>
      <c r="J92" s="2"/>
    </row>
    <row r="93" spans="1:10">
      <c r="A93" s="171"/>
      <c r="B93" s="2"/>
      <c r="C93" s="2"/>
      <c r="D93" s="2"/>
      <c r="E93" s="2"/>
      <c r="F93" s="2"/>
      <c r="G93" s="2"/>
      <c r="H93" s="2"/>
      <c r="I93" s="2"/>
      <c r="J93" s="2"/>
    </row>
    <row r="94" spans="1:10">
      <c r="A94" s="171"/>
      <c r="B94" s="2"/>
      <c r="C94" s="2"/>
      <c r="D94" s="2"/>
      <c r="E94" s="2"/>
      <c r="F94" s="2"/>
      <c r="G94" s="2"/>
      <c r="H94" s="2"/>
      <c r="I94" s="2"/>
      <c r="J94" s="2"/>
    </row>
    <row r="95" spans="1:10">
      <c r="A95" s="171"/>
      <c r="B95" s="2"/>
      <c r="C95" s="2"/>
      <c r="D95" s="2"/>
      <c r="E95" s="2"/>
      <c r="F95" s="2"/>
      <c r="G95" s="2"/>
      <c r="H95" s="2"/>
      <c r="I95" s="2"/>
      <c r="J95" s="2"/>
    </row>
    <row r="96" spans="1:10">
      <c r="A96" s="171"/>
      <c r="B96" s="2"/>
      <c r="C96" s="2"/>
      <c r="D96" s="2"/>
      <c r="E96" s="2"/>
      <c r="F96" s="2"/>
      <c r="G96" s="2"/>
      <c r="H96" s="2"/>
      <c r="I96" s="2"/>
      <c r="J96" s="2"/>
    </row>
    <row r="97" spans="1:10">
      <c r="A97" s="171"/>
      <c r="B97" s="2"/>
      <c r="C97" s="2"/>
      <c r="D97" s="2"/>
      <c r="E97" s="2"/>
      <c r="F97" s="2"/>
      <c r="G97" s="2"/>
      <c r="H97" s="2"/>
      <c r="I97" s="2"/>
      <c r="J97" s="2"/>
    </row>
    <row r="98" spans="1:10">
      <c r="A98" s="171"/>
      <c r="B98" s="2"/>
      <c r="C98" s="2"/>
      <c r="D98" s="2"/>
      <c r="E98" s="2"/>
      <c r="F98" s="2"/>
      <c r="G98" s="2"/>
      <c r="H98" s="2"/>
      <c r="I98" s="2"/>
      <c r="J98" s="2"/>
    </row>
    <row r="99" spans="1:10">
      <c r="A99" s="171"/>
      <c r="B99" s="2"/>
      <c r="C99" s="2"/>
      <c r="D99" s="2"/>
      <c r="E99" s="2"/>
      <c r="F99" s="2"/>
      <c r="G99" s="2"/>
      <c r="H99" s="2"/>
      <c r="I99" s="2"/>
      <c r="J99" s="2"/>
    </row>
    <row r="100" spans="1:10">
      <c r="A100" s="171"/>
      <c r="B100" s="2"/>
      <c r="C100" s="2"/>
      <c r="D100" s="2"/>
      <c r="E100" s="2"/>
      <c r="F100" s="2"/>
      <c r="G100" s="2"/>
      <c r="H100" s="2"/>
      <c r="I100" s="2"/>
      <c r="J100" s="2"/>
    </row>
    <row r="101" spans="1:10">
      <c r="A101" s="171"/>
      <c r="B101" s="2"/>
      <c r="C101" s="2"/>
      <c r="D101" s="2"/>
      <c r="E101" s="2"/>
      <c r="F101" s="2"/>
      <c r="G101" s="2"/>
      <c r="H101" s="2"/>
      <c r="I101" s="2"/>
      <c r="J101" s="2"/>
    </row>
    <row r="102" spans="1:10">
      <c r="A102" s="171"/>
      <c r="B102" s="2"/>
      <c r="C102" s="2"/>
      <c r="D102" s="2"/>
      <c r="E102" s="2"/>
      <c r="F102" s="2"/>
      <c r="G102" s="2"/>
      <c r="H102" s="2"/>
      <c r="I102" s="2"/>
      <c r="J102" s="2"/>
    </row>
    <row r="103" spans="1:10">
      <c r="A103" s="171"/>
      <c r="B103" s="2"/>
      <c r="C103" s="2"/>
      <c r="D103" s="2"/>
      <c r="E103" s="2"/>
      <c r="F103" s="2"/>
      <c r="G103" s="2"/>
      <c r="H103" s="2"/>
      <c r="I103" s="2"/>
      <c r="J103" s="2"/>
    </row>
    <row r="104" spans="1:10">
      <c r="A104" s="171"/>
      <c r="B104" s="2"/>
      <c r="C104" s="2"/>
      <c r="D104" s="2"/>
      <c r="E104" s="2"/>
      <c r="F104" s="2"/>
      <c r="G104" s="2"/>
      <c r="H104" s="2"/>
      <c r="I104" s="2"/>
      <c r="J104" s="2"/>
    </row>
    <row r="105" spans="1:10">
      <c r="A105" s="171"/>
      <c r="B105" s="2"/>
      <c r="C105" s="2"/>
      <c r="D105" s="2"/>
      <c r="E105" s="2"/>
      <c r="F105" s="2"/>
      <c r="G105" s="2"/>
      <c r="H105" s="2"/>
      <c r="I105" s="2"/>
      <c r="J105" s="2"/>
    </row>
    <row r="106" spans="1:10">
      <c r="A106" s="171"/>
      <c r="B106" s="2"/>
      <c r="C106" s="2"/>
      <c r="D106" s="2"/>
      <c r="E106" s="2"/>
      <c r="F106" s="2"/>
      <c r="G106" s="2"/>
      <c r="H106" s="2"/>
      <c r="I106" s="2"/>
      <c r="J106" s="2"/>
    </row>
    <row r="107" spans="1:10">
      <c r="A107" s="171"/>
      <c r="B107" s="2"/>
      <c r="C107" s="2"/>
      <c r="D107" s="2"/>
      <c r="E107" s="2"/>
      <c r="F107" s="2"/>
      <c r="G107" s="2"/>
      <c r="H107" s="2"/>
      <c r="I107" s="2"/>
      <c r="J107" s="2"/>
    </row>
  </sheetData>
  <mergeCells count="14">
    <mergeCell ref="A4:J4"/>
    <mergeCell ref="A5:A8"/>
    <mergeCell ref="K6:K8"/>
    <mergeCell ref="E7:E8"/>
    <mergeCell ref="F7:G7"/>
    <mergeCell ref="B5:B8"/>
    <mergeCell ref="H7:H8"/>
    <mergeCell ref="I7:J7"/>
    <mergeCell ref="A74:B74"/>
    <mergeCell ref="A75:D75"/>
    <mergeCell ref="C5:C8"/>
    <mergeCell ref="D5:J5"/>
    <mergeCell ref="D6:D8"/>
    <mergeCell ref="E6:J6"/>
  </mergeCells>
  <printOptions horizontalCentered="1"/>
  <pageMargins left="0" right="0" top="0.74803149606299213" bottom="0.74803149606299213" header="0.31496062992125984" footer="0.31496062992125984"/>
  <pageSetup orientation="landscape" horizontalDpi="300" verticalDpi="30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abSelected="1" workbookViewId="0">
      <selection activeCell="G18" sqref="G18"/>
    </sheetView>
  </sheetViews>
  <sheetFormatPr baseColWidth="10" defaultColWidth="8.7109375" defaultRowHeight="14" x14ac:dyDescent="0"/>
  <cols>
    <col min="1" max="1" width="5.85546875" style="364" customWidth="1"/>
    <col min="2" max="2" width="28.85546875" style="364" customWidth="1"/>
    <col min="3" max="3" width="13.42578125" style="364" customWidth="1"/>
    <col min="4" max="4" width="13.140625" style="364" customWidth="1"/>
    <col min="5" max="5" width="11.28515625" style="364" customWidth="1"/>
    <col min="6" max="256" width="8.7109375" style="364"/>
    <col min="257" max="257" width="5.85546875" style="364" customWidth="1"/>
    <col min="258" max="258" width="28.85546875" style="364" customWidth="1"/>
    <col min="259" max="259" width="13.42578125" style="364" customWidth="1"/>
    <col min="260" max="260" width="13.140625" style="364" customWidth="1"/>
    <col min="261" max="261" width="11.28515625" style="364" customWidth="1"/>
    <col min="262" max="512" width="8.7109375" style="364"/>
    <col min="513" max="513" width="5.85546875" style="364" customWidth="1"/>
    <col min="514" max="514" width="28.85546875" style="364" customWidth="1"/>
    <col min="515" max="515" width="13.42578125" style="364" customWidth="1"/>
    <col min="516" max="516" width="13.140625" style="364" customWidth="1"/>
    <col min="517" max="517" width="11.28515625" style="364" customWidth="1"/>
    <col min="518" max="768" width="8.7109375" style="364"/>
    <col min="769" max="769" width="5.85546875" style="364" customWidth="1"/>
    <col min="770" max="770" width="28.85546875" style="364" customWidth="1"/>
    <col min="771" max="771" width="13.42578125" style="364" customWidth="1"/>
    <col min="772" max="772" width="13.140625" style="364" customWidth="1"/>
    <col min="773" max="773" width="11.28515625" style="364" customWidth="1"/>
    <col min="774" max="1024" width="8.7109375" style="364"/>
    <col min="1025" max="1025" width="5.85546875" style="364" customWidth="1"/>
    <col min="1026" max="1026" width="28.85546875" style="364" customWidth="1"/>
    <col min="1027" max="1027" width="13.42578125" style="364" customWidth="1"/>
    <col min="1028" max="1028" width="13.140625" style="364" customWidth="1"/>
    <col min="1029" max="1029" width="11.28515625" style="364" customWidth="1"/>
    <col min="1030" max="1280" width="8.7109375" style="364"/>
    <col min="1281" max="1281" width="5.85546875" style="364" customWidth="1"/>
    <col min="1282" max="1282" width="28.85546875" style="364" customWidth="1"/>
    <col min="1283" max="1283" width="13.42578125" style="364" customWidth="1"/>
    <col min="1284" max="1284" width="13.140625" style="364" customWidth="1"/>
    <col min="1285" max="1285" width="11.28515625" style="364" customWidth="1"/>
    <col min="1286" max="1536" width="8.7109375" style="364"/>
    <col min="1537" max="1537" width="5.85546875" style="364" customWidth="1"/>
    <col min="1538" max="1538" width="28.85546875" style="364" customWidth="1"/>
    <col min="1539" max="1539" width="13.42578125" style="364" customWidth="1"/>
    <col min="1540" max="1540" width="13.140625" style="364" customWidth="1"/>
    <col min="1541" max="1541" width="11.28515625" style="364" customWidth="1"/>
    <col min="1542" max="1792" width="8.7109375" style="364"/>
    <col min="1793" max="1793" width="5.85546875" style="364" customWidth="1"/>
    <col min="1794" max="1794" width="28.85546875" style="364" customWidth="1"/>
    <col min="1795" max="1795" width="13.42578125" style="364" customWidth="1"/>
    <col min="1796" max="1796" width="13.140625" style="364" customWidth="1"/>
    <col min="1797" max="1797" width="11.28515625" style="364" customWidth="1"/>
    <col min="1798" max="2048" width="8.7109375" style="364"/>
    <col min="2049" max="2049" width="5.85546875" style="364" customWidth="1"/>
    <col min="2050" max="2050" width="28.85546875" style="364" customWidth="1"/>
    <col min="2051" max="2051" width="13.42578125" style="364" customWidth="1"/>
    <col min="2052" max="2052" width="13.140625" style="364" customWidth="1"/>
    <col min="2053" max="2053" width="11.28515625" style="364" customWidth="1"/>
    <col min="2054" max="2304" width="8.7109375" style="364"/>
    <col min="2305" max="2305" width="5.85546875" style="364" customWidth="1"/>
    <col min="2306" max="2306" width="28.85546875" style="364" customWidth="1"/>
    <col min="2307" max="2307" width="13.42578125" style="364" customWidth="1"/>
    <col min="2308" max="2308" width="13.140625" style="364" customWidth="1"/>
    <col min="2309" max="2309" width="11.28515625" style="364" customWidth="1"/>
    <col min="2310" max="2560" width="8.7109375" style="364"/>
    <col min="2561" max="2561" width="5.85546875" style="364" customWidth="1"/>
    <col min="2562" max="2562" width="28.85546875" style="364" customWidth="1"/>
    <col min="2563" max="2563" width="13.42578125" style="364" customWidth="1"/>
    <col min="2564" max="2564" width="13.140625" style="364" customWidth="1"/>
    <col min="2565" max="2565" width="11.28515625" style="364" customWidth="1"/>
    <col min="2566" max="2816" width="8.7109375" style="364"/>
    <col min="2817" max="2817" width="5.85546875" style="364" customWidth="1"/>
    <col min="2818" max="2818" width="28.85546875" style="364" customWidth="1"/>
    <col min="2819" max="2819" width="13.42578125" style="364" customWidth="1"/>
    <col min="2820" max="2820" width="13.140625" style="364" customWidth="1"/>
    <col min="2821" max="2821" width="11.28515625" style="364" customWidth="1"/>
    <col min="2822" max="3072" width="8.7109375" style="364"/>
    <col min="3073" max="3073" width="5.85546875" style="364" customWidth="1"/>
    <col min="3074" max="3074" width="28.85546875" style="364" customWidth="1"/>
    <col min="3075" max="3075" width="13.42578125" style="364" customWidth="1"/>
    <col min="3076" max="3076" width="13.140625" style="364" customWidth="1"/>
    <col min="3077" max="3077" width="11.28515625" style="364" customWidth="1"/>
    <col min="3078" max="3328" width="8.7109375" style="364"/>
    <col min="3329" max="3329" width="5.85546875" style="364" customWidth="1"/>
    <col min="3330" max="3330" width="28.85546875" style="364" customWidth="1"/>
    <col min="3331" max="3331" width="13.42578125" style="364" customWidth="1"/>
    <col min="3332" max="3332" width="13.140625" style="364" customWidth="1"/>
    <col min="3333" max="3333" width="11.28515625" style="364" customWidth="1"/>
    <col min="3334" max="3584" width="8.7109375" style="364"/>
    <col min="3585" max="3585" width="5.85546875" style="364" customWidth="1"/>
    <col min="3586" max="3586" width="28.85546875" style="364" customWidth="1"/>
    <col min="3587" max="3587" width="13.42578125" style="364" customWidth="1"/>
    <col min="3588" max="3588" width="13.140625" style="364" customWidth="1"/>
    <col min="3589" max="3589" width="11.28515625" style="364" customWidth="1"/>
    <col min="3590" max="3840" width="8.7109375" style="364"/>
    <col min="3841" max="3841" width="5.85546875" style="364" customWidth="1"/>
    <col min="3842" max="3842" width="28.85546875" style="364" customWidth="1"/>
    <col min="3843" max="3843" width="13.42578125" style="364" customWidth="1"/>
    <col min="3844" max="3844" width="13.140625" style="364" customWidth="1"/>
    <col min="3845" max="3845" width="11.28515625" style="364" customWidth="1"/>
    <col min="3846" max="4096" width="8.7109375" style="364"/>
    <col min="4097" max="4097" width="5.85546875" style="364" customWidth="1"/>
    <col min="4098" max="4098" width="28.85546875" style="364" customWidth="1"/>
    <col min="4099" max="4099" width="13.42578125" style="364" customWidth="1"/>
    <col min="4100" max="4100" width="13.140625" style="364" customWidth="1"/>
    <col min="4101" max="4101" width="11.28515625" style="364" customWidth="1"/>
    <col min="4102" max="4352" width="8.7109375" style="364"/>
    <col min="4353" max="4353" width="5.85546875" style="364" customWidth="1"/>
    <col min="4354" max="4354" width="28.85546875" style="364" customWidth="1"/>
    <col min="4355" max="4355" width="13.42578125" style="364" customWidth="1"/>
    <col min="4356" max="4356" width="13.140625" style="364" customWidth="1"/>
    <col min="4357" max="4357" width="11.28515625" style="364" customWidth="1"/>
    <col min="4358" max="4608" width="8.7109375" style="364"/>
    <col min="4609" max="4609" width="5.85546875" style="364" customWidth="1"/>
    <col min="4610" max="4610" width="28.85546875" style="364" customWidth="1"/>
    <col min="4611" max="4611" width="13.42578125" style="364" customWidth="1"/>
    <col min="4612" max="4612" width="13.140625" style="364" customWidth="1"/>
    <col min="4613" max="4613" width="11.28515625" style="364" customWidth="1"/>
    <col min="4614" max="4864" width="8.7109375" style="364"/>
    <col min="4865" max="4865" width="5.85546875" style="364" customWidth="1"/>
    <col min="4866" max="4866" width="28.85546875" style="364" customWidth="1"/>
    <col min="4867" max="4867" width="13.42578125" style="364" customWidth="1"/>
    <col min="4868" max="4868" width="13.140625" style="364" customWidth="1"/>
    <col min="4869" max="4869" width="11.28515625" style="364" customWidth="1"/>
    <col min="4870" max="5120" width="8.7109375" style="364"/>
    <col min="5121" max="5121" width="5.85546875" style="364" customWidth="1"/>
    <col min="5122" max="5122" width="28.85546875" style="364" customWidth="1"/>
    <col min="5123" max="5123" width="13.42578125" style="364" customWidth="1"/>
    <col min="5124" max="5124" width="13.140625" style="364" customWidth="1"/>
    <col min="5125" max="5125" width="11.28515625" style="364" customWidth="1"/>
    <col min="5126" max="5376" width="8.7109375" style="364"/>
    <col min="5377" max="5377" width="5.85546875" style="364" customWidth="1"/>
    <col min="5378" max="5378" width="28.85546875" style="364" customWidth="1"/>
    <col min="5379" max="5379" width="13.42578125" style="364" customWidth="1"/>
    <col min="5380" max="5380" width="13.140625" style="364" customWidth="1"/>
    <col min="5381" max="5381" width="11.28515625" style="364" customWidth="1"/>
    <col min="5382" max="5632" width="8.7109375" style="364"/>
    <col min="5633" max="5633" width="5.85546875" style="364" customWidth="1"/>
    <col min="5634" max="5634" width="28.85546875" style="364" customWidth="1"/>
    <col min="5635" max="5635" width="13.42578125" style="364" customWidth="1"/>
    <col min="5636" max="5636" width="13.140625" style="364" customWidth="1"/>
    <col min="5637" max="5637" width="11.28515625" style="364" customWidth="1"/>
    <col min="5638" max="5888" width="8.7109375" style="364"/>
    <col min="5889" max="5889" width="5.85546875" style="364" customWidth="1"/>
    <col min="5890" max="5890" width="28.85546875" style="364" customWidth="1"/>
    <col min="5891" max="5891" width="13.42578125" style="364" customWidth="1"/>
    <col min="5892" max="5892" width="13.140625" style="364" customWidth="1"/>
    <col min="5893" max="5893" width="11.28515625" style="364" customWidth="1"/>
    <col min="5894" max="6144" width="8.7109375" style="364"/>
    <col min="6145" max="6145" width="5.85546875" style="364" customWidth="1"/>
    <col min="6146" max="6146" width="28.85546875" style="364" customWidth="1"/>
    <col min="6147" max="6147" width="13.42578125" style="364" customWidth="1"/>
    <col min="6148" max="6148" width="13.140625" style="364" customWidth="1"/>
    <col min="6149" max="6149" width="11.28515625" style="364" customWidth="1"/>
    <col min="6150" max="6400" width="8.7109375" style="364"/>
    <col min="6401" max="6401" width="5.85546875" style="364" customWidth="1"/>
    <col min="6402" max="6402" width="28.85546875" style="364" customWidth="1"/>
    <col min="6403" max="6403" width="13.42578125" style="364" customWidth="1"/>
    <col min="6404" max="6404" width="13.140625" style="364" customWidth="1"/>
    <col min="6405" max="6405" width="11.28515625" style="364" customWidth="1"/>
    <col min="6406" max="6656" width="8.7109375" style="364"/>
    <col min="6657" max="6657" width="5.85546875" style="364" customWidth="1"/>
    <col min="6658" max="6658" width="28.85546875" style="364" customWidth="1"/>
    <col min="6659" max="6659" width="13.42578125" style="364" customWidth="1"/>
    <col min="6660" max="6660" width="13.140625" style="364" customWidth="1"/>
    <col min="6661" max="6661" width="11.28515625" style="364" customWidth="1"/>
    <col min="6662" max="6912" width="8.7109375" style="364"/>
    <col min="6913" max="6913" width="5.85546875" style="364" customWidth="1"/>
    <col min="6914" max="6914" width="28.85546875" style="364" customWidth="1"/>
    <col min="6915" max="6915" width="13.42578125" style="364" customWidth="1"/>
    <col min="6916" max="6916" width="13.140625" style="364" customWidth="1"/>
    <col min="6917" max="6917" width="11.28515625" style="364" customWidth="1"/>
    <col min="6918" max="7168" width="8.7109375" style="364"/>
    <col min="7169" max="7169" width="5.85546875" style="364" customWidth="1"/>
    <col min="7170" max="7170" width="28.85546875" style="364" customWidth="1"/>
    <col min="7171" max="7171" width="13.42578125" style="364" customWidth="1"/>
    <col min="7172" max="7172" width="13.140625" style="364" customWidth="1"/>
    <col min="7173" max="7173" width="11.28515625" style="364" customWidth="1"/>
    <col min="7174" max="7424" width="8.7109375" style="364"/>
    <col min="7425" max="7425" width="5.85546875" style="364" customWidth="1"/>
    <col min="7426" max="7426" width="28.85546875" style="364" customWidth="1"/>
    <col min="7427" max="7427" width="13.42578125" style="364" customWidth="1"/>
    <col min="7428" max="7428" width="13.140625" style="364" customWidth="1"/>
    <col min="7429" max="7429" width="11.28515625" style="364" customWidth="1"/>
    <col min="7430" max="7680" width="8.7109375" style="364"/>
    <col min="7681" max="7681" width="5.85546875" style="364" customWidth="1"/>
    <col min="7682" max="7682" width="28.85546875" style="364" customWidth="1"/>
    <col min="7683" max="7683" width="13.42578125" style="364" customWidth="1"/>
    <col min="7684" max="7684" width="13.140625" style="364" customWidth="1"/>
    <col min="7685" max="7685" width="11.28515625" style="364" customWidth="1"/>
    <col min="7686" max="7936" width="8.7109375" style="364"/>
    <col min="7937" max="7937" width="5.85546875" style="364" customWidth="1"/>
    <col min="7938" max="7938" width="28.85546875" style="364" customWidth="1"/>
    <col min="7939" max="7939" width="13.42578125" style="364" customWidth="1"/>
    <col min="7940" max="7940" width="13.140625" style="364" customWidth="1"/>
    <col min="7941" max="7941" width="11.28515625" style="364" customWidth="1"/>
    <col min="7942" max="8192" width="8.7109375" style="364"/>
    <col min="8193" max="8193" width="5.85546875" style="364" customWidth="1"/>
    <col min="8194" max="8194" width="28.85546875" style="364" customWidth="1"/>
    <col min="8195" max="8195" width="13.42578125" style="364" customWidth="1"/>
    <col min="8196" max="8196" width="13.140625" style="364" customWidth="1"/>
    <col min="8197" max="8197" width="11.28515625" style="364" customWidth="1"/>
    <col min="8198" max="8448" width="8.7109375" style="364"/>
    <col min="8449" max="8449" width="5.85546875" style="364" customWidth="1"/>
    <col min="8450" max="8450" width="28.85546875" style="364" customWidth="1"/>
    <col min="8451" max="8451" width="13.42578125" style="364" customWidth="1"/>
    <col min="8452" max="8452" width="13.140625" style="364" customWidth="1"/>
    <col min="8453" max="8453" width="11.28515625" style="364" customWidth="1"/>
    <col min="8454" max="8704" width="8.7109375" style="364"/>
    <col min="8705" max="8705" width="5.85546875" style="364" customWidth="1"/>
    <col min="8706" max="8706" width="28.85546875" style="364" customWidth="1"/>
    <col min="8707" max="8707" width="13.42578125" style="364" customWidth="1"/>
    <col min="8708" max="8708" width="13.140625" style="364" customWidth="1"/>
    <col min="8709" max="8709" width="11.28515625" style="364" customWidth="1"/>
    <col min="8710" max="8960" width="8.7109375" style="364"/>
    <col min="8961" max="8961" width="5.85546875" style="364" customWidth="1"/>
    <col min="8962" max="8962" width="28.85546875" style="364" customWidth="1"/>
    <col min="8963" max="8963" width="13.42578125" style="364" customWidth="1"/>
    <col min="8964" max="8964" width="13.140625" style="364" customWidth="1"/>
    <col min="8965" max="8965" width="11.28515625" style="364" customWidth="1"/>
    <col min="8966" max="9216" width="8.7109375" style="364"/>
    <col min="9217" max="9217" width="5.85546875" style="364" customWidth="1"/>
    <col min="9218" max="9218" width="28.85546875" style="364" customWidth="1"/>
    <col min="9219" max="9219" width="13.42578125" style="364" customWidth="1"/>
    <col min="9220" max="9220" width="13.140625" style="364" customWidth="1"/>
    <col min="9221" max="9221" width="11.28515625" style="364" customWidth="1"/>
    <col min="9222" max="9472" width="8.7109375" style="364"/>
    <col min="9473" max="9473" width="5.85546875" style="364" customWidth="1"/>
    <col min="9474" max="9474" width="28.85546875" style="364" customWidth="1"/>
    <col min="9475" max="9475" width="13.42578125" style="364" customWidth="1"/>
    <col min="9476" max="9476" width="13.140625" style="364" customWidth="1"/>
    <col min="9477" max="9477" width="11.28515625" style="364" customWidth="1"/>
    <col min="9478" max="9728" width="8.7109375" style="364"/>
    <col min="9729" max="9729" width="5.85546875" style="364" customWidth="1"/>
    <col min="9730" max="9730" width="28.85546875" style="364" customWidth="1"/>
    <col min="9731" max="9731" width="13.42578125" style="364" customWidth="1"/>
    <col min="9732" max="9732" width="13.140625" style="364" customWidth="1"/>
    <col min="9733" max="9733" width="11.28515625" style="364" customWidth="1"/>
    <col min="9734" max="9984" width="8.7109375" style="364"/>
    <col min="9985" max="9985" width="5.85546875" style="364" customWidth="1"/>
    <col min="9986" max="9986" width="28.85546875" style="364" customWidth="1"/>
    <col min="9987" max="9987" width="13.42578125" style="364" customWidth="1"/>
    <col min="9988" max="9988" width="13.140625" style="364" customWidth="1"/>
    <col min="9989" max="9989" width="11.28515625" style="364" customWidth="1"/>
    <col min="9990" max="10240" width="8.7109375" style="364"/>
    <col min="10241" max="10241" width="5.85546875" style="364" customWidth="1"/>
    <col min="10242" max="10242" width="28.85546875" style="364" customWidth="1"/>
    <col min="10243" max="10243" width="13.42578125" style="364" customWidth="1"/>
    <col min="10244" max="10244" width="13.140625" style="364" customWidth="1"/>
    <col min="10245" max="10245" width="11.28515625" style="364" customWidth="1"/>
    <col min="10246" max="10496" width="8.7109375" style="364"/>
    <col min="10497" max="10497" width="5.85546875" style="364" customWidth="1"/>
    <col min="10498" max="10498" width="28.85546875" style="364" customWidth="1"/>
    <col min="10499" max="10499" width="13.42578125" style="364" customWidth="1"/>
    <col min="10500" max="10500" width="13.140625" style="364" customWidth="1"/>
    <col min="10501" max="10501" width="11.28515625" style="364" customWidth="1"/>
    <col min="10502" max="10752" width="8.7109375" style="364"/>
    <col min="10753" max="10753" width="5.85546875" style="364" customWidth="1"/>
    <col min="10754" max="10754" width="28.85546875" style="364" customWidth="1"/>
    <col min="10755" max="10755" width="13.42578125" style="364" customWidth="1"/>
    <col min="10756" max="10756" width="13.140625" style="364" customWidth="1"/>
    <col min="10757" max="10757" width="11.28515625" style="364" customWidth="1"/>
    <col min="10758" max="11008" width="8.7109375" style="364"/>
    <col min="11009" max="11009" width="5.85546875" style="364" customWidth="1"/>
    <col min="11010" max="11010" width="28.85546875" style="364" customWidth="1"/>
    <col min="11011" max="11011" width="13.42578125" style="364" customWidth="1"/>
    <col min="11012" max="11012" width="13.140625" style="364" customWidth="1"/>
    <col min="11013" max="11013" width="11.28515625" style="364" customWidth="1"/>
    <col min="11014" max="11264" width="8.7109375" style="364"/>
    <col min="11265" max="11265" width="5.85546875" style="364" customWidth="1"/>
    <col min="11266" max="11266" width="28.85546875" style="364" customWidth="1"/>
    <col min="11267" max="11267" width="13.42578125" style="364" customWidth="1"/>
    <col min="11268" max="11268" width="13.140625" style="364" customWidth="1"/>
    <col min="11269" max="11269" width="11.28515625" style="364" customWidth="1"/>
    <col min="11270" max="11520" width="8.7109375" style="364"/>
    <col min="11521" max="11521" width="5.85546875" style="364" customWidth="1"/>
    <col min="11522" max="11522" width="28.85546875" style="364" customWidth="1"/>
    <col min="11523" max="11523" width="13.42578125" style="364" customWidth="1"/>
    <col min="11524" max="11524" width="13.140625" style="364" customWidth="1"/>
    <col min="11525" max="11525" width="11.28515625" style="364" customWidth="1"/>
    <col min="11526" max="11776" width="8.7109375" style="364"/>
    <col min="11777" max="11777" width="5.85546875" style="364" customWidth="1"/>
    <col min="11778" max="11778" width="28.85546875" style="364" customWidth="1"/>
    <col min="11779" max="11779" width="13.42578125" style="364" customWidth="1"/>
    <col min="11780" max="11780" width="13.140625" style="364" customWidth="1"/>
    <col min="11781" max="11781" width="11.28515625" style="364" customWidth="1"/>
    <col min="11782" max="12032" width="8.7109375" style="364"/>
    <col min="12033" max="12033" width="5.85546875" style="364" customWidth="1"/>
    <col min="12034" max="12034" width="28.85546875" style="364" customWidth="1"/>
    <col min="12035" max="12035" width="13.42578125" style="364" customWidth="1"/>
    <col min="12036" max="12036" width="13.140625" style="364" customWidth="1"/>
    <col min="12037" max="12037" width="11.28515625" style="364" customWidth="1"/>
    <col min="12038" max="12288" width="8.7109375" style="364"/>
    <col min="12289" max="12289" width="5.85546875" style="364" customWidth="1"/>
    <col min="12290" max="12290" width="28.85546875" style="364" customWidth="1"/>
    <col min="12291" max="12291" width="13.42578125" style="364" customWidth="1"/>
    <col min="12292" max="12292" width="13.140625" style="364" customWidth="1"/>
    <col min="12293" max="12293" width="11.28515625" style="364" customWidth="1"/>
    <col min="12294" max="12544" width="8.7109375" style="364"/>
    <col min="12545" max="12545" width="5.85546875" style="364" customWidth="1"/>
    <col min="12546" max="12546" width="28.85546875" style="364" customWidth="1"/>
    <col min="12547" max="12547" width="13.42578125" style="364" customWidth="1"/>
    <col min="12548" max="12548" width="13.140625" style="364" customWidth="1"/>
    <col min="12549" max="12549" width="11.28515625" style="364" customWidth="1"/>
    <col min="12550" max="12800" width="8.7109375" style="364"/>
    <col min="12801" max="12801" width="5.85546875" style="364" customWidth="1"/>
    <col min="12802" max="12802" width="28.85546875" style="364" customWidth="1"/>
    <col min="12803" max="12803" width="13.42578125" style="364" customWidth="1"/>
    <col min="12804" max="12804" width="13.140625" style="364" customWidth="1"/>
    <col min="12805" max="12805" width="11.28515625" style="364" customWidth="1"/>
    <col min="12806" max="13056" width="8.7109375" style="364"/>
    <col min="13057" max="13057" width="5.85546875" style="364" customWidth="1"/>
    <col min="13058" max="13058" width="28.85546875" style="364" customWidth="1"/>
    <col min="13059" max="13059" width="13.42578125" style="364" customWidth="1"/>
    <col min="13060" max="13060" width="13.140625" style="364" customWidth="1"/>
    <col min="13061" max="13061" width="11.28515625" style="364" customWidth="1"/>
    <col min="13062" max="13312" width="8.7109375" style="364"/>
    <col min="13313" max="13313" width="5.85546875" style="364" customWidth="1"/>
    <col min="13314" max="13314" width="28.85546875" style="364" customWidth="1"/>
    <col min="13315" max="13315" width="13.42578125" style="364" customWidth="1"/>
    <col min="13316" max="13316" width="13.140625" style="364" customWidth="1"/>
    <col min="13317" max="13317" width="11.28515625" style="364" customWidth="1"/>
    <col min="13318" max="13568" width="8.7109375" style="364"/>
    <col min="13569" max="13569" width="5.85546875" style="364" customWidth="1"/>
    <col min="13570" max="13570" width="28.85546875" style="364" customWidth="1"/>
    <col min="13571" max="13571" width="13.42578125" style="364" customWidth="1"/>
    <col min="13572" max="13572" width="13.140625" style="364" customWidth="1"/>
    <col min="13573" max="13573" width="11.28515625" style="364" customWidth="1"/>
    <col min="13574" max="13824" width="8.7109375" style="364"/>
    <col min="13825" max="13825" width="5.85546875" style="364" customWidth="1"/>
    <col min="13826" max="13826" width="28.85546875" style="364" customWidth="1"/>
    <col min="13827" max="13827" width="13.42578125" style="364" customWidth="1"/>
    <col min="13828" max="13828" width="13.140625" style="364" customWidth="1"/>
    <col min="13829" max="13829" width="11.28515625" style="364" customWidth="1"/>
    <col min="13830" max="14080" width="8.7109375" style="364"/>
    <col min="14081" max="14081" width="5.85546875" style="364" customWidth="1"/>
    <col min="14082" max="14082" width="28.85546875" style="364" customWidth="1"/>
    <col min="14083" max="14083" width="13.42578125" style="364" customWidth="1"/>
    <col min="14084" max="14084" width="13.140625" style="364" customWidth="1"/>
    <col min="14085" max="14085" width="11.28515625" style="364" customWidth="1"/>
    <col min="14086" max="14336" width="8.7109375" style="364"/>
    <col min="14337" max="14337" width="5.85546875" style="364" customWidth="1"/>
    <col min="14338" max="14338" width="28.85546875" style="364" customWidth="1"/>
    <col min="14339" max="14339" width="13.42578125" style="364" customWidth="1"/>
    <col min="14340" max="14340" width="13.140625" style="364" customWidth="1"/>
    <col min="14341" max="14341" width="11.28515625" style="364" customWidth="1"/>
    <col min="14342" max="14592" width="8.7109375" style="364"/>
    <col min="14593" max="14593" width="5.85546875" style="364" customWidth="1"/>
    <col min="14594" max="14594" width="28.85546875" style="364" customWidth="1"/>
    <col min="14595" max="14595" width="13.42578125" style="364" customWidth="1"/>
    <col min="14596" max="14596" width="13.140625" style="364" customWidth="1"/>
    <col min="14597" max="14597" width="11.28515625" style="364" customWidth="1"/>
    <col min="14598" max="14848" width="8.7109375" style="364"/>
    <col min="14849" max="14849" width="5.85546875" style="364" customWidth="1"/>
    <col min="14850" max="14850" width="28.85546875" style="364" customWidth="1"/>
    <col min="14851" max="14851" width="13.42578125" style="364" customWidth="1"/>
    <col min="14852" max="14852" width="13.140625" style="364" customWidth="1"/>
    <col min="14853" max="14853" width="11.28515625" style="364" customWidth="1"/>
    <col min="14854" max="15104" width="8.7109375" style="364"/>
    <col min="15105" max="15105" width="5.85546875" style="364" customWidth="1"/>
    <col min="15106" max="15106" width="28.85546875" style="364" customWidth="1"/>
    <col min="15107" max="15107" width="13.42578125" style="364" customWidth="1"/>
    <col min="15108" max="15108" width="13.140625" style="364" customWidth="1"/>
    <col min="15109" max="15109" width="11.28515625" style="364" customWidth="1"/>
    <col min="15110" max="15360" width="8.7109375" style="364"/>
    <col min="15361" max="15361" width="5.85546875" style="364" customWidth="1"/>
    <col min="15362" max="15362" width="28.85546875" style="364" customWidth="1"/>
    <col min="15363" max="15363" width="13.42578125" style="364" customWidth="1"/>
    <col min="15364" max="15364" width="13.140625" style="364" customWidth="1"/>
    <col min="15365" max="15365" width="11.28515625" style="364" customWidth="1"/>
    <col min="15366" max="15616" width="8.7109375" style="364"/>
    <col min="15617" max="15617" width="5.85546875" style="364" customWidth="1"/>
    <col min="15618" max="15618" width="28.85546875" style="364" customWidth="1"/>
    <col min="15619" max="15619" width="13.42578125" style="364" customWidth="1"/>
    <col min="15620" max="15620" width="13.140625" style="364" customWidth="1"/>
    <col min="15621" max="15621" width="11.28515625" style="364" customWidth="1"/>
    <col min="15622" max="15872" width="8.7109375" style="364"/>
    <col min="15873" max="15873" width="5.85546875" style="364" customWidth="1"/>
    <col min="15874" max="15874" width="28.85546875" style="364" customWidth="1"/>
    <col min="15875" max="15875" width="13.42578125" style="364" customWidth="1"/>
    <col min="15876" max="15876" width="13.140625" style="364" customWidth="1"/>
    <col min="15877" max="15877" width="11.28515625" style="364" customWidth="1"/>
    <col min="15878" max="16128" width="8.7109375" style="364"/>
    <col min="16129" max="16129" width="5.85546875" style="364" customWidth="1"/>
    <col min="16130" max="16130" width="28.85546875" style="364" customWidth="1"/>
    <col min="16131" max="16131" width="13.42578125" style="364" customWidth="1"/>
    <col min="16132" max="16132" width="13.140625" style="364" customWidth="1"/>
    <col min="16133" max="16133" width="11.28515625" style="364" customWidth="1"/>
    <col min="16134" max="16384" width="8.7109375" style="364"/>
  </cols>
  <sheetData>
    <row r="1" spans="1:5">
      <c r="C1" s="557" t="s">
        <v>354</v>
      </c>
      <c r="D1" s="557"/>
      <c r="E1" s="557"/>
    </row>
    <row r="2" spans="1:5">
      <c r="C2" s="559"/>
      <c r="D2" s="559"/>
      <c r="E2" s="561"/>
    </row>
    <row r="3" spans="1:5">
      <c r="C3" s="365"/>
      <c r="D3" s="365"/>
      <c r="E3" s="366"/>
    </row>
    <row r="5" spans="1:5" s="368" customFormat="1" ht="18">
      <c r="A5" s="367"/>
      <c r="B5" s="568" t="s">
        <v>355</v>
      </c>
      <c r="C5" s="568"/>
      <c r="D5" s="569"/>
      <c r="E5" s="569"/>
    </row>
    <row r="6" spans="1:5" s="367" customFormat="1" ht="36.75" customHeight="1">
      <c r="A6" s="562" t="s">
        <v>356</v>
      </c>
      <c r="B6" s="562"/>
      <c r="C6" s="562"/>
      <c r="D6" s="562"/>
      <c r="E6" s="561"/>
    </row>
    <row r="7" spans="1:5" s="368" customFormat="1" ht="18">
      <c r="A7" s="570" t="s">
        <v>357</v>
      </c>
      <c r="B7" s="560"/>
      <c r="C7" s="560"/>
      <c r="D7" s="560"/>
      <c r="E7" s="560"/>
    </row>
    <row r="8" spans="1:5" s="368" customFormat="1" ht="18">
      <c r="A8" s="369"/>
      <c r="B8" s="364"/>
      <c r="C8" s="364"/>
      <c r="D8" s="364"/>
      <c r="E8" s="364"/>
    </row>
    <row r="10" spans="1:5" s="371" customFormat="1" ht="24">
      <c r="A10" s="370" t="s">
        <v>174</v>
      </c>
      <c r="B10" s="370" t="s">
        <v>347</v>
      </c>
      <c r="C10" s="370" t="s">
        <v>358</v>
      </c>
      <c r="D10" s="370" t="s">
        <v>359</v>
      </c>
      <c r="E10" s="370" t="s">
        <v>348</v>
      </c>
    </row>
    <row r="11" spans="1:5">
      <c r="A11" s="372">
        <v>1</v>
      </c>
      <c r="B11" s="373" t="s">
        <v>349</v>
      </c>
      <c r="C11" s="374">
        <v>30900</v>
      </c>
      <c r="D11" s="374">
        <v>26556.93</v>
      </c>
      <c r="E11" s="375">
        <f t="shared" ref="E11:E17" si="0">D11/C11*100</f>
        <v>85.944757281553393</v>
      </c>
    </row>
    <row r="12" spans="1:5">
      <c r="A12" s="372">
        <v>2</v>
      </c>
      <c r="B12" s="363" t="s">
        <v>350</v>
      </c>
      <c r="C12" s="374">
        <v>18000</v>
      </c>
      <c r="D12" s="374">
        <v>14098.14</v>
      </c>
      <c r="E12" s="375">
        <f t="shared" si="0"/>
        <v>78.322999999999993</v>
      </c>
    </row>
    <row r="13" spans="1:5">
      <c r="A13" s="372">
        <v>3</v>
      </c>
      <c r="B13" s="363" t="s">
        <v>351</v>
      </c>
      <c r="C13" s="374">
        <v>800</v>
      </c>
      <c r="D13" s="374">
        <v>786</v>
      </c>
      <c r="E13" s="375">
        <f t="shared" si="0"/>
        <v>98.25</v>
      </c>
    </row>
    <row r="14" spans="1:5">
      <c r="A14" s="372">
        <v>4</v>
      </c>
      <c r="B14" s="363" t="s">
        <v>352</v>
      </c>
      <c r="C14" s="374">
        <v>113700</v>
      </c>
      <c r="D14" s="374">
        <v>51152.35</v>
      </c>
      <c r="E14" s="375">
        <f t="shared" si="0"/>
        <v>44.988874230430959</v>
      </c>
    </row>
    <row r="15" spans="1:5" ht="28">
      <c r="A15" s="372">
        <v>5</v>
      </c>
      <c r="B15" s="363" t="s">
        <v>360</v>
      </c>
      <c r="C15" s="374">
        <v>25800</v>
      </c>
      <c r="D15" s="374">
        <v>13726.66</v>
      </c>
      <c r="E15" s="375">
        <f t="shared" si="0"/>
        <v>53.20410852713178</v>
      </c>
    </row>
    <row r="16" spans="1:5">
      <c r="A16" s="372">
        <v>6</v>
      </c>
      <c r="B16" s="363" t="s">
        <v>353</v>
      </c>
      <c r="C16" s="374">
        <v>800</v>
      </c>
      <c r="D16" s="374">
        <v>435.38</v>
      </c>
      <c r="E16" s="375">
        <f t="shared" si="0"/>
        <v>54.422499999999999</v>
      </c>
    </row>
    <row r="17" spans="1:5">
      <c r="A17" s="363"/>
      <c r="B17" s="376" t="s">
        <v>253</v>
      </c>
      <c r="C17" s="377">
        <f>SUM(C11:C16)</f>
        <v>190000</v>
      </c>
      <c r="D17" s="377">
        <f>SUM(D11:D16)</f>
        <v>106755.46</v>
      </c>
      <c r="E17" s="378">
        <f t="shared" si="0"/>
        <v>56.187084210526315</v>
      </c>
    </row>
    <row r="18" spans="1:5">
      <c r="A18" s="379"/>
      <c r="B18" s="380"/>
      <c r="C18" s="381"/>
      <c r="D18" s="381"/>
      <c r="E18" s="381"/>
    </row>
    <row r="19" spans="1:5" s="382" customFormat="1" ht="45" customHeight="1">
      <c r="A19" s="571" t="s">
        <v>361</v>
      </c>
      <c r="B19" s="572"/>
      <c r="C19" s="572"/>
      <c r="D19" s="572"/>
      <c r="E19" s="572"/>
    </row>
    <row r="20" spans="1:5" s="382" customFormat="1">
      <c r="A20" s="567" t="s">
        <v>362</v>
      </c>
      <c r="B20" s="567"/>
      <c r="C20" s="567"/>
      <c r="D20" s="567"/>
    </row>
    <row r="21" spans="1:5" s="382" customFormat="1" ht="14.25" customHeight="1">
      <c r="A21" s="567" t="s">
        <v>363</v>
      </c>
      <c r="B21" s="567"/>
      <c r="C21" s="567"/>
      <c r="D21" s="567"/>
    </row>
    <row r="22" spans="1:5" s="382" customFormat="1" ht="15.75" customHeight="1">
      <c r="A22" s="567" t="s">
        <v>364</v>
      </c>
      <c r="B22" s="567"/>
      <c r="C22" s="567"/>
      <c r="D22" s="567"/>
    </row>
    <row r="23" spans="1:5" s="382" customFormat="1" ht="18.75" customHeight="1">
      <c r="A23" s="564" t="s">
        <v>365</v>
      </c>
      <c r="B23" s="565"/>
      <c r="C23" s="565"/>
      <c r="D23" s="565"/>
      <c r="E23" s="565"/>
    </row>
    <row r="24" spans="1:5" s="382" customFormat="1" ht="88.5" customHeight="1">
      <c r="A24" s="566" t="s">
        <v>366</v>
      </c>
      <c r="B24" s="567"/>
      <c r="C24" s="567"/>
      <c r="D24" s="567"/>
      <c r="E24" s="567"/>
    </row>
    <row r="25" spans="1:5" s="382" customFormat="1" ht="3.75" customHeight="1">
      <c r="A25" s="564"/>
      <c r="B25" s="565"/>
      <c r="C25" s="565"/>
      <c r="D25" s="565"/>
      <c r="E25" s="565"/>
    </row>
    <row r="26" spans="1:5" s="382" customFormat="1" ht="15" customHeight="1">
      <c r="A26" s="564" t="s">
        <v>367</v>
      </c>
      <c r="B26" s="565"/>
      <c r="C26" s="565"/>
      <c r="D26" s="565"/>
      <c r="E26" s="565"/>
    </row>
    <row r="27" spans="1:5" s="382" customFormat="1" ht="24" customHeight="1">
      <c r="A27" s="566" t="s">
        <v>368</v>
      </c>
      <c r="B27" s="567"/>
      <c r="C27" s="567"/>
      <c r="D27" s="567"/>
      <c r="E27" s="567"/>
    </row>
  </sheetData>
  <mergeCells count="14">
    <mergeCell ref="A19:E19"/>
    <mergeCell ref="C1:E1"/>
    <mergeCell ref="C2:E2"/>
    <mergeCell ref="B5:E5"/>
    <mergeCell ref="A6:E6"/>
    <mergeCell ref="A7:E7"/>
    <mergeCell ref="A26:E26"/>
    <mergeCell ref="A27:E27"/>
    <mergeCell ref="A20:D20"/>
    <mergeCell ref="A21:D21"/>
    <mergeCell ref="A22:D22"/>
    <mergeCell ref="A23:E23"/>
    <mergeCell ref="A24:E24"/>
    <mergeCell ref="A25:E25"/>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91"/>
  <sheetViews>
    <sheetView topLeftCell="C1" workbookViewId="0">
      <selection activeCell="H9" sqref="H9"/>
    </sheetView>
  </sheetViews>
  <sheetFormatPr baseColWidth="10" defaultColWidth="8.7109375" defaultRowHeight="14" x14ac:dyDescent="0"/>
  <cols>
    <col min="1" max="1" width="0.28515625" customWidth="1"/>
    <col min="2" max="2" width="4.5703125" style="9" bestFit="1" customWidth="1"/>
    <col min="3" max="3" width="6.42578125" style="9" customWidth="1"/>
    <col min="4" max="4" width="20.7109375" style="9" customWidth="1"/>
    <col min="5" max="5" width="11.85546875" style="9" hidden="1" customWidth="1"/>
    <col min="6" max="6" width="13.7109375" style="9" customWidth="1"/>
    <col min="7" max="7" width="12.85546875" style="9" customWidth="1"/>
    <col min="8" max="8" width="13.42578125" style="9" customWidth="1"/>
    <col min="9" max="9" width="13.140625" style="9" customWidth="1"/>
    <col min="10" max="10" width="15.7109375" style="9" customWidth="1"/>
    <col min="11" max="11" width="14.5703125" style="9" customWidth="1"/>
    <col min="12" max="12" width="14.7109375" style="9" customWidth="1"/>
    <col min="13" max="13" width="13" customWidth="1"/>
    <col min="14" max="14" width="12.28515625" customWidth="1"/>
    <col min="15" max="15" width="10.7109375" customWidth="1"/>
    <col min="16" max="16" width="8.7109375" customWidth="1"/>
    <col min="17" max="17" width="12.42578125" customWidth="1"/>
    <col min="18" max="18" width="13" customWidth="1"/>
    <col min="19" max="19" width="9.5703125" customWidth="1"/>
    <col min="20" max="20" width="9.85546875" customWidth="1"/>
    <col min="21" max="21" width="8.42578125" customWidth="1"/>
  </cols>
  <sheetData>
    <row r="1" spans="2:21" ht="18">
      <c r="B1" s="5"/>
      <c r="C1" s="6"/>
      <c r="D1" s="6"/>
      <c r="E1" s="6"/>
      <c r="F1" s="6"/>
      <c r="G1" s="6"/>
      <c r="H1" s="6"/>
      <c r="I1" s="6"/>
      <c r="J1" s="404" t="s">
        <v>342</v>
      </c>
      <c r="K1" s="404"/>
      <c r="L1" s="6"/>
      <c r="M1" s="426" t="s">
        <v>343</v>
      </c>
      <c r="N1" s="427"/>
      <c r="O1" s="427"/>
      <c r="P1" s="427"/>
      <c r="Q1" s="427"/>
      <c r="R1" s="427"/>
      <c r="S1" s="427"/>
      <c r="T1" s="427"/>
      <c r="U1" s="427"/>
    </row>
    <row r="2" spans="2:21" ht="18">
      <c r="B2" s="5"/>
      <c r="C2" s="6"/>
      <c r="D2" s="6"/>
      <c r="E2" s="6"/>
      <c r="F2" s="6"/>
      <c r="G2" s="6"/>
      <c r="H2" s="6"/>
      <c r="I2" s="6"/>
      <c r="J2" s="6"/>
      <c r="K2" s="7"/>
      <c r="L2" s="6"/>
      <c r="M2" s="431"/>
      <c r="N2" s="431"/>
      <c r="O2" s="431"/>
      <c r="P2" s="431"/>
    </row>
    <row r="3" spans="2:21" ht="18">
      <c r="B3" s="8"/>
      <c r="C3" s="8"/>
      <c r="D3" s="8"/>
      <c r="E3" s="8"/>
      <c r="F3" s="8"/>
      <c r="G3" s="8"/>
      <c r="H3" s="8"/>
      <c r="I3" s="8"/>
      <c r="J3" s="8"/>
    </row>
    <row r="4" spans="2:21">
      <c r="B4" s="10"/>
      <c r="C4" s="10"/>
      <c r="D4" s="10"/>
      <c r="E4" s="10"/>
      <c r="F4" s="10"/>
      <c r="G4" s="10"/>
      <c r="H4" s="10"/>
      <c r="I4" s="11" t="s">
        <v>289</v>
      </c>
      <c r="K4" s="7"/>
      <c r="L4" s="12"/>
    </row>
    <row r="5" spans="2:21" s="348" customFormat="1" ht="11">
      <c r="B5" s="436" t="s">
        <v>0</v>
      </c>
      <c r="C5" s="439" t="s">
        <v>1</v>
      </c>
      <c r="D5" s="442" t="s">
        <v>127</v>
      </c>
      <c r="E5" s="420" t="s">
        <v>288</v>
      </c>
      <c r="F5" s="423" t="s">
        <v>261</v>
      </c>
      <c r="G5" s="434" t="s">
        <v>314</v>
      </c>
      <c r="H5" s="434" t="s">
        <v>181</v>
      </c>
      <c r="I5" s="417"/>
      <c r="J5" s="418"/>
      <c r="K5" s="418"/>
      <c r="L5" s="418"/>
      <c r="M5" s="418"/>
      <c r="N5" s="418"/>
      <c r="O5" s="418"/>
      <c r="P5" s="419"/>
      <c r="Q5" s="408" t="s">
        <v>182</v>
      </c>
      <c r="R5" s="405" t="s">
        <v>67</v>
      </c>
      <c r="S5" s="406"/>
      <c r="T5" s="407"/>
      <c r="U5" s="445" t="s">
        <v>3</v>
      </c>
    </row>
    <row r="6" spans="2:21" s="350" customFormat="1" ht="11.25" customHeight="1">
      <c r="B6" s="437"/>
      <c r="C6" s="440"/>
      <c r="D6" s="443"/>
      <c r="E6" s="421"/>
      <c r="F6" s="424"/>
      <c r="G6" s="435"/>
      <c r="H6" s="435"/>
      <c r="I6" s="432" t="s">
        <v>307</v>
      </c>
      <c r="J6" s="413" t="s">
        <v>4</v>
      </c>
      <c r="K6" s="413"/>
      <c r="L6" s="413" t="s">
        <v>128</v>
      </c>
      <c r="M6" s="413" t="s">
        <v>129</v>
      </c>
      <c r="N6" s="413" t="s">
        <v>130</v>
      </c>
      <c r="O6" s="413" t="s">
        <v>131</v>
      </c>
      <c r="P6" s="415" t="s">
        <v>132</v>
      </c>
      <c r="Q6" s="409"/>
      <c r="R6" s="408" t="s">
        <v>173</v>
      </c>
      <c r="S6" s="349" t="s">
        <v>4</v>
      </c>
      <c r="T6" s="412" t="s">
        <v>308</v>
      </c>
      <c r="U6" s="446"/>
    </row>
    <row r="7" spans="2:21" s="350" customFormat="1" ht="83.25" customHeight="1">
      <c r="B7" s="438"/>
      <c r="C7" s="441"/>
      <c r="D7" s="444"/>
      <c r="E7" s="422"/>
      <c r="F7" s="425"/>
      <c r="G7" s="435"/>
      <c r="H7" s="435"/>
      <c r="I7" s="433"/>
      <c r="J7" s="352" t="s">
        <v>133</v>
      </c>
      <c r="K7" s="352" t="s">
        <v>134</v>
      </c>
      <c r="L7" s="414"/>
      <c r="M7" s="414"/>
      <c r="N7" s="414"/>
      <c r="O7" s="414"/>
      <c r="P7" s="416"/>
      <c r="Q7" s="410"/>
      <c r="R7" s="411"/>
      <c r="S7" s="351" t="s">
        <v>309</v>
      </c>
      <c r="T7" s="410"/>
      <c r="U7" s="447"/>
    </row>
    <row r="8" spans="2:21" s="307" customFormat="1" ht="11">
      <c r="B8" s="304">
        <v>1</v>
      </c>
      <c r="C8" s="304">
        <v>2</v>
      </c>
      <c r="D8" s="304">
        <v>3</v>
      </c>
      <c r="E8" s="304">
        <v>4</v>
      </c>
      <c r="F8" s="304">
        <v>5</v>
      </c>
      <c r="G8" s="304">
        <v>6</v>
      </c>
      <c r="H8" s="304">
        <v>7</v>
      </c>
      <c r="I8" s="304">
        <v>8</v>
      </c>
      <c r="J8" s="304">
        <v>9</v>
      </c>
      <c r="K8" s="304">
        <v>10</v>
      </c>
      <c r="L8" s="304">
        <v>11</v>
      </c>
      <c r="M8" s="304">
        <v>12</v>
      </c>
      <c r="N8" s="304">
        <v>13</v>
      </c>
      <c r="O8" s="304">
        <v>14</v>
      </c>
      <c r="P8" s="305">
        <v>15</v>
      </c>
      <c r="Q8" s="306">
        <v>16</v>
      </c>
      <c r="R8" s="306">
        <v>17</v>
      </c>
      <c r="S8" s="306">
        <v>18</v>
      </c>
      <c r="T8" s="306">
        <v>19</v>
      </c>
      <c r="U8" s="306">
        <v>20</v>
      </c>
    </row>
    <row r="9" spans="2:21" s="316" customFormat="1" ht="10">
      <c r="B9" s="308" t="s">
        <v>5</v>
      </c>
      <c r="C9" s="308"/>
      <c r="D9" s="309" t="s">
        <v>6</v>
      </c>
      <c r="E9" s="310">
        <f>E11+E12</f>
        <v>684553</v>
      </c>
      <c r="F9" s="310">
        <f>F10+F11+F12</f>
        <v>951505.34000000008</v>
      </c>
      <c r="G9" s="310">
        <f>SUM(G10:G12)</f>
        <v>504762.02999999997</v>
      </c>
      <c r="H9" s="310">
        <f>SUM(H10:H12)</f>
        <v>454785.69</v>
      </c>
      <c r="I9" s="310">
        <f>SUM(I11:I12)</f>
        <v>454785.69</v>
      </c>
      <c r="J9" s="311">
        <f>SUM(J11:J12)</f>
        <v>8543.91</v>
      </c>
      <c r="K9" s="311">
        <f>K11+K12</f>
        <v>446241.78</v>
      </c>
      <c r="L9" s="311">
        <f>SUM(L11:L12)</f>
        <v>0</v>
      </c>
      <c r="M9" s="311">
        <f>SUM(M11:M12)</f>
        <v>0</v>
      </c>
      <c r="N9" s="312">
        <f>SUM(N11:N12)</f>
        <v>0</v>
      </c>
      <c r="O9" s="312">
        <f>SUM(O11:O12)</f>
        <v>0</v>
      </c>
      <c r="P9" s="313">
        <f>SUM(P11:P12)</f>
        <v>0</v>
      </c>
      <c r="Q9" s="314">
        <f>Q10+Q11+Q12</f>
        <v>49976.34</v>
      </c>
      <c r="R9" s="314">
        <f>R10+R11+R12</f>
        <v>49976.34</v>
      </c>
      <c r="S9" s="314">
        <v>0</v>
      </c>
      <c r="T9" s="314">
        <v>0</v>
      </c>
      <c r="U9" s="315">
        <f>G9*100/F9</f>
        <v>53.048785832352756</v>
      </c>
    </row>
    <row r="10" spans="2:21" s="316" customFormat="1" ht="20">
      <c r="B10" s="308"/>
      <c r="C10" s="317" t="s">
        <v>7</v>
      </c>
      <c r="D10" s="318" t="s">
        <v>8</v>
      </c>
      <c r="E10" s="319">
        <v>0</v>
      </c>
      <c r="F10" s="319">
        <v>266952.34000000003</v>
      </c>
      <c r="G10" s="319">
        <f>H10+Q10</f>
        <v>49976.34</v>
      </c>
      <c r="H10" s="319">
        <f t="shared" ref="H10:H19" si="0">I10+L10+M10+N10+O10+P10</f>
        <v>0</v>
      </c>
      <c r="I10" s="319">
        <v>0</v>
      </c>
      <c r="J10" s="320">
        <v>0</v>
      </c>
      <c r="K10" s="320">
        <v>0</v>
      </c>
      <c r="L10" s="320">
        <v>0</v>
      </c>
      <c r="M10" s="320">
        <v>0</v>
      </c>
      <c r="N10" s="321">
        <v>0</v>
      </c>
      <c r="O10" s="321">
        <v>0</v>
      </c>
      <c r="P10" s="322">
        <v>0</v>
      </c>
      <c r="Q10" s="314">
        <f t="shared" ref="Q10:Q17" si="1">R10+T10</f>
        <v>49976.34</v>
      </c>
      <c r="R10" s="323">
        <v>49976.34</v>
      </c>
      <c r="S10" s="323">
        <v>0</v>
      </c>
      <c r="T10" s="323">
        <v>0</v>
      </c>
      <c r="U10" s="315">
        <f t="shared" ref="U10:U73" si="2">G10*100/F10</f>
        <v>18.721072083503742</v>
      </c>
    </row>
    <row r="11" spans="2:21" s="188" customFormat="1" ht="10">
      <c r="B11" s="317"/>
      <c r="C11" s="317" t="s">
        <v>9</v>
      </c>
      <c r="D11" s="318" t="s">
        <v>10</v>
      </c>
      <c r="E11" s="320">
        <v>28013</v>
      </c>
      <c r="F11" s="320">
        <v>28013</v>
      </c>
      <c r="G11" s="320">
        <f>H11+Q11</f>
        <v>10205.82</v>
      </c>
      <c r="H11" s="320">
        <f t="shared" si="0"/>
        <v>10205.82</v>
      </c>
      <c r="I11" s="320">
        <f>J11+K11</f>
        <v>10205.82</v>
      </c>
      <c r="J11" s="320"/>
      <c r="K11" s="320">
        <v>10205.82</v>
      </c>
      <c r="L11" s="320">
        <v>0</v>
      </c>
      <c r="M11" s="320"/>
      <c r="N11" s="319"/>
      <c r="O11" s="319"/>
      <c r="P11" s="324"/>
      <c r="Q11" s="314">
        <f t="shared" si="1"/>
        <v>0</v>
      </c>
      <c r="R11" s="323">
        <v>0</v>
      </c>
      <c r="S11" s="323">
        <v>0</v>
      </c>
      <c r="T11" s="323">
        <v>0</v>
      </c>
      <c r="U11" s="315">
        <f t="shared" si="2"/>
        <v>36.432442080462643</v>
      </c>
    </row>
    <row r="12" spans="2:21" s="188" customFormat="1" ht="10">
      <c r="B12" s="317"/>
      <c r="C12" s="317" t="s">
        <v>11</v>
      </c>
      <c r="D12" s="318" t="s">
        <v>12</v>
      </c>
      <c r="E12" s="320">
        <v>656540</v>
      </c>
      <c r="F12" s="320">
        <v>656540</v>
      </c>
      <c r="G12" s="320">
        <f t="shared" ref="G12:G21" si="3">H12+Q12</f>
        <v>444579.87</v>
      </c>
      <c r="H12" s="320">
        <f t="shared" si="0"/>
        <v>444579.87</v>
      </c>
      <c r="I12" s="320">
        <f>J12+K12</f>
        <v>444579.87</v>
      </c>
      <c r="J12" s="320">
        <f>1231.2+112.71+7200</f>
        <v>8543.91</v>
      </c>
      <c r="K12" s="320">
        <f>173.34+435862.62</f>
        <v>436035.96</v>
      </c>
      <c r="L12" s="320">
        <v>0</v>
      </c>
      <c r="M12" s="320">
        <v>0</v>
      </c>
      <c r="N12" s="319">
        <v>0</v>
      </c>
      <c r="O12" s="319">
        <v>0</v>
      </c>
      <c r="P12" s="324">
        <v>0</v>
      </c>
      <c r="Q12" s="314">
        <f t="shared" si="1"/>
        <v>0</v>
      </c>
      <c r="R12" s="323">
        <v>0</v>
      </c>
      <c r="S12" s="323">
        <v>0</v>
      </c>
      <c r="T12" s="323">
        <v>0</v>
      </c>
      <c r="U12" s="315">
        <f t="shared" si="2"/>
        <v>67.715580162670975</v>
      </c>
    </row>
    <row r="13" spans="2:21" s="316" customFormat="1" ht="55.5" customHeight="1">
      <c r="B13" s="308" t="s">
        <v>75</v>
      </c>
      <c r="C13" s="308"/>
      <c r="D13" s="309" t="s">
        <v>13</v>
      </c>
      <c r="E13" s="311">
        <f>E14</f>
        <v>320133</v>
      </c>
      <c r="F13" s="311">
        <f>F14</f>
        <v>320133</v>
      </c>
      <c r="G13" s="311">
        <f t="shared" si="3"/>
        <v>239220.58999999997</v>
      </c>
      <c r="H13" s="311">
        <f t="shared" si="0"/>
        <v>239220.58999999997</v>
      </c>
      <c r="I13" s="311">
        <f>J13+K13</f>
        <v>239100.58999999997</v>
      </c>
      <c r="J13" s="311">
        <f>J14</f>
        <v>48330.080000000002</v>
      </c>
      <c r="K13" s="311">
        <f>K14</f>
        <v>190770.50999999998</v>
      </c>
      <c r="L13" s="311">
        <f>SUM(L14:L15)</f>
        <v>0</v>
      </c>
      <c r="M13" s="311">
        <f>M14</f>
        <v>120</v>
      </c>
      <c r="N13" s="310">
        <v>0</v>
      </c>
      <c r="O13" s="310">
        <v>0</v>
      </c>
      <c r="P13" s="325">
        <v>0</v>
      </c>
      <c r="Q13" s="314">
        <f t="shared" si="1"/>
        <v>0</v>
      </c>
      <c r="R13" s="314">
        <v>0</v>
      </c>
      <c r="S13" s="314">
        <v>0</v>
      </c>
      <c r="T13" s="314">
        <v>0</v>
      </c>
      <c r="U13" s="315">
        <f t="shared" si="2"/>
        <v>74.725376640333849</v>
      </c>
    </row>
    <row r="14" spans="2:21" s="188" customFormat="1" ht="10">
      <c r="B14" s="317"/>
      <c r="C14" s="317" t="s">
        <v>85</v>
      </c>
      <c r="D14" s="318" t="s">
        <v>14</v>
      </c>
      <c r="E14" s="320">
        <v>320133</v>
      </c>
      <c r="F14" s="320">
        <v>320133</v>
      </c>
      <c r="G14" s="320">
        <f t="shared" si="3"/>
        <v>239220.58999999997</v>
      </c>
      <c r="H14" s="320">
        <f t="shared" si="0"/>
        <v>239220.58999999997</v>
      </c>
      <c r="I14" s="320">
        <f>J14+K14</f>
        <v>239100.58999999997</v>
      </c>
      <c r="J14" s="320">
        <f>34538.84+5458.37+7953.97+378.9</f>
        <v>48330.080000000002</v>
      </c>
      <c r="K14" s="320">
        <f>15612.61+97751.73+36921.52+70+33148.37+3614.78+2000+1651.5</f>
        <v>190770.50999999998</v>
      </c>
      <c r="L14" s="311">
        <v>0</v>
      </c>
      <c r="M14" s="320">
        <v>120</v>
      </c>
      <c r="N14" s="319">
        <v>0</v>
      </c>
      <c r="O14" s="319">
        <v>0</v>
      </c>
      <c r="P14" s="324">
        <v>0</v>
      </c>
      <c r="Q14" s="314">
        <v>0</v>
      </c>
      <c r="R14" s="323">
        <v>0</v>
      </c>
      <c r="S14" s="323">
        <v>0</v>
      </c>
      <c r="T14" s="323">
        <v>0</v>
      </c>
      <c r="U14" s="315">
        <f t="shared" si="2"/>
        <v>74.725376640333849</v>
      </c>
    </row>
    <row r="15" spans="2:21" s="316" customFormat="1" ht="23.25" customHeight="1">
      <c r="B15" s="308" t="s">
        <v>78</v>
      </c>
      <c r="C15" s="308"/>
      <c r="D15" s="309" t="s">
        <v>15</v>
      </c>
      <c r="E15" s="311">
        <f>E16</f>
        <v>1363080</v>
      </c>
      <c r="F15" s="311">
        <f>F16</f>
        <v>1386380</v>
      </c>
      <c r="G15" s="311">
        <f t="shared" si="3"/>
        <v>170481.09</v>
      </c>
      <c r="H15" s="311">
        <f t="shared" si="0"/>
        <v>125481.09</v>
      </c>
      <c r="I15" s="311">
        <f>I16</f>
        <v>125481.09</v>
      </c>
      <c r="J15" s="311">
        <f>J16</f>
        <v>0</v>
      </c>
      <c r="K15" s="311">
        <f>K16</f>
        <v>125481.09</v>
      </c>
      <c r="L15" s="311">
        <f>SUM(L16:L17)</f>
        <v>0</v>
      </c>
      <c r="M15" s="311">
        <v>0</v>
      </c>
      <c r="N15" s="310">
        <v>0</v>
      </c>
      <c r="O15" s="310">
        <v>0</v>
      </c>
      <c r="P15" s="325">
        <v>0</v>
      </c>
      <c r="Q15" s="314">
        <f>Q16</f>
        <v>45000</v>
      </c>
      <c r="R15" s="314">
        <f>R16</f>
        <v>45000</v>
      </c>
      <c r="S15" s="314"/>
      <c r="T15" s="314"/>
      <c r="U15" s="315">
        <f t="shared" si="2"/>
        <v>12.29685151257231</v>
      </c>
    </row>
    <row r="16" spans="2:21" s="188" customFormat="1" ht="24.75" customHeight="1">
      <c r="B16" s="317"/>
      <c r="C16" s="317" t="s">
        <v>86</v>
      </c>
      <c r="D16" s="318" t="s">
        <v>16</v>
      </c>
      <c r="E16" s="320">
        <v>1363080</v>
      </c>
      <c r="F16" s="320">
        <v>1386380</v>
      </c>
      <c r="G16" s="320">
        <f t="shared" si="3"/>
        <v>170481.09</v>
      </c>
      <c r="H16" s="320">
        <f t="shared" si="0"/>
        <v>125481.09</v>
      </c>
      <c r="I16" s="320">
        <f>J16+K16</f>
        <v>125481.09</v>
      </c>
      <c r="J16" s="320">
        <v>0</v>
      </c>
      <c r="K16" s="320">
        <v>125481.09</v>
      </c>
      <c r="L16" s="320">
        <v>0</v>
      </c>
      <c r="M16" s="319">
        <v>0</v>
      </c>
      <c r="N16" s="319">
        <v>0</v>
      </c>
      <c r="O16" s="319">
        <v>0</v>
      </c>
      <c r="P16" s="324">
        <v>0</v>
      </c>
      <c r="Q16" s="314">
        <f t="shared" si="1"/>
        <v>45000</v>
      </c>
      <c r="R16" s="323">
        <v>45000</v>
      </c>
      <c r="S16" s="323"/>
      <c r="T16" s="323"/>
      <c r="U16" s="315">
        <f t="shared" si="2"/>
        <v>12.29685151257231</v>
      </c>
    </row>
    <row r="17" spans="2:21" s="316" customFormat="1" ht="27.75" customHeight="1">
      <c r="B17" s="308" t="s">
        <v>79</v>
      </c>
      <c r="C17" s="308"/>
      <c r="D17" s="309" t="s">
        <v>17</v>
      </c>
      <c r="E17" s="311">
        <f>SUM(E18:E19)</f>
        <v>640400</v>
      </c>
      <c r="F17" s="311">
        <f>F18+F19</f>
        <v>649700</v>
      </c>
      <c r="G17" s="311">
        <f t="shared" si="3"/>
        <v>358897.62</v>
      </c>
      <c r="H17" s="311">
        <f t="shared" si="0"/>
        <v>358897.62</v>
      </c>
      <c r="I17" s="311">
        <f>SUM(I18:I19)</f>
        <v>358897.62</v>
      </c>
      <c r="J17" s="311">
        <f>SUM(J18:J19)</f>
        <v>225314.33</v>
      </c>
      <c r="K17" s="311">
        <f>I17-J17</f>
        <v>133583.29</v>
      </c>
      <c r="L17" s="311">
        <f>SUM(L18:L19)</f>
        <v>0</v>
      </c>
      <c r="M17" s="311">
        <v>0</v>
      </c>
      <c r="N17" s="311">
        <v>0</v>
      </c>
      <c r="O17" s="310">
        <v>0</v>
      </c>
      <c r="P17" s="325">
        <v>0</v>
      </c>
      <c r="Q17" s="314">
        <f t="shared" si="1"/>
        <v>0</v>
      </c>
      <c r="R17" s="314">
        <v>0</v>
      </c>
      <c r="S17" s="314">
        <v>0</v>
      </c>
      <c r="T17" s="314">
        <v>0</v>
      </c>
      <c r="U17" s="315">
        <f t="shared" si="2"/>
        <v>55.240514083423122</v>
      </c>
    </row>
    <row r="18" spans="2:21" s="188" customFormat="1" ht="37.5" customHeight="1">
      <c r="B18" s="317"/>
      <c r="C18" s="317" t="s">
        <v>87</v>
      </c>
      <c r="D18" s="318" t="s">
        <v>64</v>
      </c>
      <c r="E18" s="320">
        <v>600700</v>
      </c>
      <c r="F18" s="320">
        <v>600700</v>
      </c>
      <c r="G18" s="320">
        <f t="shared" si="3"/>
        <v>324346.86</v>
      </c>
      <c r="H18" s="320">
        <f t="shared" si="0"/>
        <v>324346.86</v>
      </c>
      <c r="I18" s="320">
        <f>J18+K18</f>
        <v>324346.86</v>
      </c>
      <c r="J18" s="320">
        <v>225314.33</v>
      </c>
      <c r="K18" s="320">
        <v>99032.53</v>
      </c>
      <c r="L18" s="320">
        <v>0</v>
      </c>
      <c r="M18" s="320">
        <v>0</v>
      </c>
      <c r="N18" s="320">
        <v>0</v>
      </c>
      <c r="O18" s="319">
        <v>0</v>
      </c>
      <c r="P18" s="324">
        <v>0</v>
      </c>
      <c r="Q18" s="314">
        <v>0</v>
      </c>
      <c r="R18" s="323">
        <v>0</v>
      </c>
      <c r="S18" s="323">
        <v>0</v>
      </c>
      <c r="T18" s="323">
        <v>0</v>
      </c>
      <c r="U18" s="315">
        <f t="shared" si="2"/>
        <v>53.994816047944063</v>
      </c>
    </row>
    <row r="19" spans="2:21" s="188" customFormat="1" ht="27" customHeight="1">
      <c r="B19" s="317"/>
      <c r="C19" s="317" t="s">
        <v>88</v>
      </c>
      <c r="D19" s="318" t="s">
        <v>18</v>
      </c>
      <c r="E19" s="320">
        <v>39700</v>
      </c>
      <c r="F19" s="320">
        <v>49000</v>
      </c>
      <c r="G19" s="320">
        <f t="shared" si="3"/>
        <v>34550.76</v>
      </c>
      <c r="H19" s="320">
        <f t="shared" si="0"/>
        <v>34550.76</v>
      </c>
      <c r="I19" s="320">
        <f>J19+K19</f>
        <v>34550.76</v>
      </c>
      <c r="J19" s="320">
        <v>0</v>
      </c>
      <c r="K19" s="320">
        <v>34550.76</v>
      </c>
      <c r="L19" s="320">
        <v>0</v>
      </c>
      <c r="M19" s="320">
        <v>0</v>
      </c>
      <c r="N19" s="320">
        <v>0</v>
      </c>
      <c r="O19" s="319">
        <v>0</v>
      </c>
      <c r="P19" s="324">
        <v>0</v>
      </c>
      <c r="Q19" s="314">
        <v>0</v>
      </c>
      <c r="R19" s="323">
        <v>0</v>
      </c>
      <c r="S19" s="323">
        <v>0</v>
      </c>
      <c r="T19" s="323">
        <v>0</v>
      </c>
      <c r="U19" s="315">
        <f t="shared" si="2"/>
        <v>70.511755102040823</v>
      </c>
    </row>
    <row r="20" spans="2:21" s="316" customFormat="1" ht="10">
      <c r="B20" s="308" t="s">
        <v>135</v>
      </c>
      <c r="C20" s="308"/>
      <c r="D20" s="309" t="s">
        <v>19</v>
      </c>
      <c r="E20" s="311">
        <f>E21</f>
        <v>40000</v>
      </c>
      <c r="F20" s="311">
        <f>F21</f>
        <v>40000</v>
      </c>
      <c r="G20" s="311">
        <f t="shared" si="3"/>
        <v>26203.35</v>
      </c>
      <c r="H20" s="311">
        <f>H21</f>
        <v>26203.35</v>
      </c>
      <c r="I20" s="311">
        <f>I21</f>
        <v>26203.35</v>
      </c>
      <c r="J20" s="311">
        <v>0</v>
      </c>
      <c r="K20" s="311">
        <f>K21</f>
        <v>26203.35</v>
      </c>
      <c r="L20" s="311">
        <v>0</v>
      </c>
      <c r="M20" s="311">
        <v>0</v>
      </c>
      <c r="N20" s="311">
        <v>0</v>
      </c>
      <c r="O20" s="310">
        <v>0</v>
      </c>
      <c r="P20" s="325">
        <v>0</v>
      </c>
      <c r="Q20" s="314">
        <v>0</v>
      </c>
      <c r="R20" s="314">
        <v>0</v>
      </c>
      <c r="S20" s="314">
        <v>0</v>
      </c>
      <c r="T20" s="314">
        <v>0</v>
      </c>
      <c r="U20" s="315">
        <f t="shared" si="2"/>
        <v>65.508375000000001</v>
      </c>
    </row>
    <row r="21" spans="2:21" s="188" customFormat="1" ht="36" customHeight="1">
      <c r="B21" s="317"/>
      <c r="C21" s="317" t="s">
        <v>136</v>
      </c>
      <c r="D21" s="318" t="s">
        <v>20</v>
      </c>
      <c r="E21" s="320">
        <v>40000</v>
      </c>
      <c r="F21" s="320">
        <v>40000</v>
      </c>
      <c r="G21" s="320">
        <f t="shared" si="3"/>
        <v>26203.35</v>
      </c>
      <c r="H21" s="320">
        <f>I21+L21+M21+N21+O21+P21</f>
        <v>26203.35</v>
      </c>
      <c r="I21" s="320">
        <f>J21+K21</f>
        <v>26203.35</v>
      </c>
      <c r="J21" s="320">
        <v>0</v>
      </c>
      <c r="K21" s="320">
        <v>26203.35</v>
      </c>
      <c r="L21" s="320">
        <v>0</v>
      </c>
      <c r="M21" s="320">
        <v>0</v>
      </c>
      <c r="N21" s="320">
        <v>0</v>
      </c>
      <c r="O21" s="319">
        <v>0</v>
      </c>
      <c r="P21" s="324">
        <v>0</v>
      </c>
      <c r="Q21" s="314">
        <v>0</v>
      </c>
      <c r="R21" s="323">
        <v>0</v>
      </c>
      <c r="S21" s="323">
        <v>0</v>
      </c>
      <c r="T21" s="323">
        <v>0</v>
      </c>
      <c r="U21" s="315">
        <f t="shared" si="2"/>
        <v>65.508375000000001</v>
      </c>
    </row>
    <row r="22" spans="2:21" s="316" customFormat="1" ht="10">
      <c r="B22" s="308" t="s">
        <v>90</v>
      </c>
      <c r="C22" s="308"/>
      <c r="D22" s="309" t="s">
        <v>21</v>
      </c>
      <c r="E22" s="311">
        <f>SUM(E23:E26)</f>
        <v>2217461</v>
      </c>
      <c r="F22" s="311">
        <f t="shared" ref="F22:K22" si="4">F23+F24+F25+F26</f>
        <v>2217461</v>
      </c>
      <c r="G22" s="311">
        <f t="shared" si="4"/>
        <v>1224047.1399999999</v>
      </c>
      <c r="H22" s="311">
        <f t="shared" si="4"/>
        <v>1224047.1399999999</v>
      </c>
      <c r="I22" s="310">
        <f t="shared" si="4"/>
        <v>1154299.06</v>
      </c>
      <c r="J22" s="311">
        <f t="shared" si="4"/>
        <v>940053.21</v>
      </c>
      <c r="K22" s="311">
        <f t="shared" si="4"/>
        <v>214245.85</v>
      </c>
      <c r="L22" s="311">
        <v>0</v>
      </c>
      <c r="M22" s="311">
        <f>M23+M24+M25+M26</f>
        <v>69748.08</v>
      </c>
      <c r="N22" s="311">
        <v>0</v>
      </c>
      <c r="O22" s="310">
        <v>0</v>
      </c>
      <c r="P22" s="325">
        <v>0</v>
      </c>
      <c r="Q22" s="314">
        <v>0</v>
      </c>
      <c r="R22" s="314">
        <v>0</v>
      </c>
      <c r="S22" s="314">
        <v>0</v>
      </c>
      <c r="T22" s="314">
        <v>0</v>
      </c>
      <c r="U22" s="315">
        <f t="shared" si="2"/>
        <v>55.200390897517472</v>
      </c>
    </row>
    <row r="23" spans="2:21" s="188" customFormat="1" ht="13.5" customHeight="1">
      <c r="B23" s="317"/>
      <c r="C23" s="317" t="s">
        <v>91</v>
      </c>
      <c r="D23" s="318" t="s">
        <v>22</v>
      </c>
      <c r="E23" s="320">
        <v>283500</v>
      </c>
      <c r="F23" s="320">
        <v>283500</v>
      </c>
      <c r="G23" s="320">
        <f>H23+Q23</f>
        <v>119627.03</v>
      </c>
      <c r="H23" s="320">
        <f>I23+L23+M23+N23+O23+P23</f>
        <v>119627.03</v>
      </c>
      <c r="I23" s="326">
        <f>J23+K23</f>
        <v>119627.03</v>
      </c>
      <c r="J23" s="320">
        <v>103272.11</v>
      </c>
      <c r="K23" s="320">
        <v>16354.92</v>
      </c>
      <c r="L23" s="320">
        <v>0</v>
      </c>
      <c r="M23" s="320">
        <v>0</v>
      </c>
      <c r="N23" s="320">
        <v>0</v>
      </c>
      <c r="O23" s="319">
        <v>0</v>
      </c>
      <c r="P23" s="324">
        <v>0</v>
      </c>
      <c r="Q23" s="314">
        <v>0</v>
      </c>
      <c r="R23" s="323">
        <v>0</v>
      </c>
      <c r="S23" s="323">
        <v>0</v>
      </c>
      <c r="T23" s="323">
        <v>0</v>
      </c>
      <c r="U23" s="315">
        <f t="shared" si="2"/>
        <v>42.196483245149913</v>
      </c>
    </row>
    <row r="24" spans="2:21" s="188" customFormat="1" ht="15" customHeight="1">
      <c r="B24" s="317"/>
      <c r="C24" s="317" t="s">
        <v>137</v>
      </c>
      <c r="D24" s="318" t="s">
        <v>138</v>
      </c>
      <c r="E24" s="320">
        <v>144820</v>
      </c>
      <c r="F24" s="320">
        <v>144820</v>
      </c>
      <c r="G24" s="327">
        <f>H24+Q24</f>
        <v>72479.53</v>
      </c>
      <c r="H24" s="327">
        <f>I24+L24+M24+N24+O24+P24</f>
        <v>72479.53</v>
      </c>
      <c r="I24" s="327">
        <f>J24+K24</f>
        <v>2836.45</v>
      </c>
      <c r="J24" s="327">
        <v>0</v>
      </c>
      <c r="K24" s="327">
        <v>2836.45</v>
      </c>
      <c r="L24" s="327">
        <v>0</v>
      </c>
      <c r="M24" s="327">
        <v>69643.08</v>
      </c>
      <c r="N24" s="327">
        <v>0</v>
      </c>
      <c r="O24" s="328">
        <v>0</v>
      </c>
      <c r="P24" s="329">
        <v>0</v>
      </c>
      <c r="Q24" s="314">
        <v>0</v>
      </c>
      <c r="R24" s="323">
        <v>0</v>
      </c>
      <c r="S24" s="323">
        <v>0</v>
      </c>
      <c r="T24" s="323">
        <v>0</v>
      </c>
      <c r="U24" s="315">
        <f t="shared" si="2"/>
        <v>50.048011324402708</v>
      </c>
    </row>
    <row r="25" spans="2:21" s="188" customFormat="1" ht="16.5" customHeight="1">
      <c r="B25" s="317"/>
      <c r="C25" s="317" t="s">
        <v>126</v>
      </c>
      <c r="D25" s="318" t="s">
        <v>139</v>
      </c>
      <c r="E25" s="320">
        <v>1661415</v>
      </c>
      <c r="F25" s="320">
        <v>1661415</v>
      </c>
      <c r="G25" s="327">
        <f>H25+Q25</f>
        <v>960418.54999999993</v>
      </c>
      <c r="H25" s="327">
        <f>I25+L25+M25+N25+O25+P25</f>
        <v>960418.54999999993</v>
      </c>
      <c r="I25" s="327">
        <f>J25+K25</f>
        <v>960418.54999999993</v>
      </c>
      <c r="J25" s="327">
        <f>768104.07</f>
        <v>768104.07</v>
      </c>
      <c r="K25" s="327">
        <v>192314.48</v>
      </c>
      <c r="L25" s="327">
        <v>0</v>
      </c>
      <c r="M25" s="327">
        <v>0</v>
      </c>
      <c r="N25" s="327">
        <v>0</v>
      </c>
      <c r="O25" s="328">
        <v>0</v>
      </c>
      <c r="P25" s="329">
        <v>0</v>
      </c>
      <c r="Q25" s="323">
        <f>R25</f>
        <v>0</v>
      </c>
      <c r="R25" s="323">
        <v>0</v>
      </c>
      <c r="S25" s="323">
        <v>0</v>
      </c>
      <c r="T25" s="323">
        <v>0</v>
      </c>
      <c r="U25" s="315">
        <f t="shared" si="2"/>
        <v>57.807263687880514</v>
      </c>
    </row>
    <row r="26" spans="2:21" s="188" customFormat="1" ht="26.25" customHeight="1">
      <c r="B26" s="317"/>
      <c r="C26" s="317" t="s">
        <v>140</v>
      </c>
      <c r="D26" s="318" t="s">
        <v>141</v>
      </c>
      <c r="E26" s="320">
        <v>127726</v>
      </c>
      <c r="F26" s="320">
        <v>127726</v>
      </c>
      <c r="G26" s="327">
        <f>H26+Q26</f>
        <v>71522.03</v>
      </c>
      <c r="H26" s="327">
        <f>I26+L26+M26+N26+O26+P26</f>
        <v>71522.03</v>
      </c>
      <c r="I26" s="327">
        <f>J26+K26</f>
        <v>71417.03</v>
      </c>
      <c r="J26" s="327">
        <v>68677.03</v>
      </c>
      <c r="K26" s="327">
        <v>2740</v>
      </c>
      <c r="L26" s="327">
        <v>0</v>
      </c>
      <c r="M26" s="327">
        <v>105</v>
      </c>
      <c r="N26" s="327">
        <v>0</v>
      </c>
      <c r="O26" s="328">
        <v>0</v>
      </c>
      <c r="P26" s="329">
        <v>0</v>
      </c>
      <c r="Q26" s="314">
        <v>0</v>
      </c>
      <c r="R26" s="323">
        <v>0</v>
      </c>
      <c r="S26" s="323">
        <v>0</v>
      </c>
      <c r="T26" s="323">
        <v>0</v>
      </c>
      <c r="U26" s="315">
        <f t="shared" si="2"/>
        <v>55.996453345442589</v>
      </c>
    </row>
    <row r="27" spans="2:21" s="316" customFormat="1" ht="72" customHeight="1">
      <c r="B27" s="308" t="s">
        <v>23</v>
      </c>
      <c r="C27" s="308"/>
      <c r="D27" s="309" t="s">
        <v>24</v>
      </c>
      <c r="E27" s="311">
        <f t="shared" ref="E27:K27" si="5">E28</f>
        <v>1257</v>
      </c>
      <c r="F27" s="311">
        <f t="shared" si="5"/>
        <v>1257</v>
      </c>
      <c r="G27" s="330">
        <f t="shared" si="5"/>
        <v>427.35</v>
      </c>
      <c r="H27" s="330">
        <f t="shared" si="5"/>
        <v>427.35</v>
      </c>
      <c r="I27" s="330">
        <f t="shared" si="5"/>
        <v>427.35</v>
      </c>
      <c r="J27" s="330">
        <f t="shared" si="5"/>
        <v>327.35000000000002</v>
      </c>
      <c r="K27" s="330">
        <f t="shared" si="5"/>
        <v>100</v>
      </c>
      <c r="L27" s="330">
        <v>0</v>
      </c>
      <c r="M27" s="330">
        <v>0</v>
      </c>
      <c r="N27" s="330">
        <v>0</v>
      </c>
      <c r="O27" s="331">
        <v>0</v>
      </c>
      <c r="P27" s="332">
        <v>0</v>
      </c>
      <c r="Q27" s="314">
        <v>0</v>
      </c>
      <c r="R27" s="314">
        <v>0</v>
      </c>
      <c r="S27" s="314">
        <v>0</v>
      </c>
      <c r="T27" s="314">
        <v>0</v>
      </c>
      <c r="U27" s="315">
        <f t="shared" si="2"/>
        <v>33.997613365155132</v>
      </c>
    </row>
    <row r="28" spans="2:21" s="188" customFormat="1" ht="57.75" customHeight="1">
      <c r="B28" s="317"/>
      <c r="C28" s="317" t="s">
        <v>94</v>
      </c>
      <c r="D28" s="318" t="s">
        <v>93</v>
      </c>
      <c r="E28" s="320">
        <v>1257</v>
      </c>
      <c r="F28" s="320">
        <v>1257</v>
      </c>
      <c r="G28" s="327">
        <f>H28+Q28</f>
        <v>427.35</v>
      </c>
      <c r="H28" s="327">
        <f>I28+L28+M28+N28+O28+P28</f>
        <v>427.35</v>
      </c>
      <c r="I28" s="327">
        <f>J28+K28</f>
        <v>427.35</v>
      </c>
      <c r="J28" s="327">
        <v>327.35000000000002</v>
      </c>
      <c r="K28" s="327">
        <v>100</v>
      </c>
      <c r="L28" s="327">
        <v>0</v>
      </c>
      <c r="M28" s="327">
        <v>0</v>
      </c>
      <c r="N28" s="327">
        <v>0</v>
      </c>
      <c r="O28" s="328">
        <v>0</v>
      </c>
      <c r="P28" s="329">
        <v>0</v>
      </c>
      <c r="Q28" s="314">
        <v>0</v>
      </c>
      <c r="R28" s="323">
        <v>0</v>
      </c>
      <c r="S28" s="323">
        <v>0</v>
      </c>
      <c r="T28" s="323">
        <v>0</v>
      </c>
      <c r="U28" s="315">
        <f t="shared" si="2"/>
        <v>33.997613365155132</v>
      </c>
    </row>
    <row r="29" spans="2:21" s="316" customFormat="1" ht="20">
      <c r="B29" s="308" t="s">
        <v>95</v>
      </c>
      <c r="C29" s="308"/>
      <c r="D29" s="309" t="s">
        <v>25</v>
      </c>
      <c r="E29" s="311">
        <f>SUM(E30:E31)</f>
        <v>131500</v>
      </c>
      <c r="F29" s="311">
        <f>F30+F31</f>
        <v>135890</v>
      </c>
      <c r="G29" s="330">
        <f>H29+Q29</f>
        <v>76870.140000000014</v>
      </c>
      <c r="H29" s="330">
        <f t="shared" ref="H29:P29" si="6">H30+H31</f>
        <v>76870.140000000014</v>
      </c>
      <c r="I29" s="330">
        <f t="shared" si="6"/>
        <v>63973.120000000003</v>
      </c>
      <c r="J29" s="330">
        <f t="shared" si="6"/>
        <v>14236.27</v>
      </c>
      <c r="K29" s="330">
        <f t="shared" si="6"/>
        <v>49736.850000000006</v>
      </c>
      <c r="L29" s="330">
        <f t="shared" si="6"/>
        <v>0</v>
      </c>
      <c r="M29" s="330">
        <f t="shared" si="6"/>
        <v>12897.02</v>
      </c>
      <c r="N29" s="330">
        <f t="shared" si="6"/>
        <v>0</v>
      </c>
      <c r="O29" s="331">
        <f t="shared" si="6"/>
        <v>0</v>
      </c>
      <c r="P29" s="332">
        <f t="shared" si="6"/>
        <v>0</v>
      </c>
      <c r="Q29" s="314">
        <v>0</v>
      </c>
      <c r="R29" s="314">
        <v>0</v>
      </c>
      <c r="S29" s="314">
        <v>0</v>
      </c>
      <c r="T29" s="314">
        <v>0</v>
      </c>
      <c r="U29" s="315">
        <f t="shared" si="2"/>
        <v>56.567915225550088</v>
      </c>
    </row>
    <row r="30" spans="2:21" s="188" customFormat="1" ht="10">
      <c r="B30" s="317"/>
      <c r="C30" s="317" t="s">
        <v>121</v>
      </c>
      <c r="D30" s="318" t="s">
        <v>26</v>
      </c>
      <c r="E30" s="320">
        <v>126400</v>
      </c>
      <c r="F30" s="320">
        <v>126400</v>
      </c>
      <c r="G30" s="327">
        <f>H30+Q30</f>
        <v>70032.180000000008</v>
      </c>
      <c r="H30" s="327">
        <f>I30+L30+M30+N30+O30+P30</f>
        <v>70032.180000000008</v>
      </c>
      <c r="I30" s="327">
        <f>J30+K30</f>
        <v>57135.16</v>
      </c>
      <c r="J30" s="327">
        <v>11785.08</v>
      </c>
      <c r="K30" s="327">
        <v>45350.080000000002</v>
      </c>
      <c r="L30" s="327">
        <v>0</v>
      </c>
      <c r="M30" s="327">
        <v>12897.02</v>
      </c>
      <c r="N30" s="327">
        <v>0</v>
      </c>
      <c r="O30" s="328">
        <v>0</v>
      </c>
      <c r="P30" s="329">
        <v>0</v>
      </c>
      <c r="Q30" s="323">
        <v>0</v>
      </c>
      <c r="R30" s="323">
        <v>0</v>
      </c>
      <c r="S30" s="323">
        <v>0</v>
      </c>
      <c r="T30" s="323">
        <v>0</v>
      </c>
      <c r="U30" s="315">
        <f t="shared" si="2"/>
        <v>55.405205696202536</v>
      </c>
    </row>
    <row r="31" spans="2:21" s="188" customFormat="1" ht="10">
      <c r="B31" s="317"/>
      <c r="C31" s="317" t="s">
        <v>96</v>
      </c>
      <c r="D31" s="318" t="s">
        <v>27</v>
      </c>
      <c r="E31" s="320">
        <v>5100</v>
      </c>
      <c r="F31" s="320">
        <v>9490</v>
      </c>
      <c r="G31" s="327">
        <f>H31+Q31</f>
        <v>6837.9600000000009</v>
      </c>
      <c r="H31" s="327">
        <f>I31+L31+M31+N31+O31+P31</f>
        <v>6837.9600000000009</v>
      </c>
      <c r="I31" s="328">
        <f>J31+K31</f>
        <v>6837.9600000000009</v>
      </c>
      <c r="J31" s="327">
        <v>2451.19</v>
      </c>
      <c r="K31" s="327">
        <f>4386.77</f>
        <v>4386.7700000000004</v>
      </c>
      <c r="L31" s="327">
        <v>0</v>
      </c>
      <c r="M31" s="327">
        <v>0</v>
      </c>
      <c r="N31" s="327">
        <v>0</v>
      </c>
      <c r="O31" s="328">
        <v>0</v>
      </c>
      <c r="P31" s="329">
        <v>0</v>
      </c>
      <c r="Q31" s="323">
        <v>0</v>
      </c>
      <c r="R31" s="323">
        <v>0</v>
      </c>
      <c r="S31" s="323">
        <v>0</v>
      </c>
      <c r="T31" s="323">
        <v>0</v>
      </c>
      <c r="U31" s="315">
        <f t="shared" si="2"/>
        <v>72.054373024236057</v>
      </c>
    </row>
    <row r="32" spans="2:21" s="316" customFormat="1" ht="10">
      <c r="B32" s="308" t="s">
        <v>28</v>
      </c>
      <c r="C32" s="308"/>
      <c r="D32" s="309" t="s">
        <v>29</v>
      </c>
      <c r="E32" s="311">
        <f t="shared" ref="E32:K32" si="7">E33</f>
        <v>813000</v>
      </c>
      <c r="F32" s="311">
        <f t="shared" si="7"/>
        <v>813000</v>
      </c>
      <c r="G32" s="330">
        <f t="shared" si="7"/>
        <v>484694.52</v>
      </c>
      <c r="H32" s="330">
        <f t="shared" si="7"/>
        <v>484694.52</v>
      </c>
      <c r="I32" s="330">
        <f t="shared" si="7"/>
        <v>4710.09</v>
      </c>
      <c r="J32" s="330">
        <f t="shared" si="7"/>
        <v>0</v>
      </c>
      <c r="K32" s="330">
        <f t="shared" si="7"/>
        <v>4710.09</v>
      </c>
      <c r="L32" s="330">
        <v>0</v>
      </c>
      <c r="M32" s="331">
        <v>0</v>
      </c>
      <c r="N32" s="331">
        <v>0</v>
      </c>
      <c r="O32" s="331">
        <v>0</v>
      </c>
      <c r="P32" s="353">
        <f>P33</f>
        <v>479984.43</v>
      </c>
      <c r="Q32" s="314">
        <v>0</v>
      </c>
      <c r="R32" s="314">
        <v>0</v>
      </c>
      <c r="S32" s="314">
        <v>0</v>
      </c>
      <c r="T32" s="314">
        <v>0</v>
      </c>
      <c r="U32" s="315">
        <f t="shared" si="2"/>
        <v>59.618022140221399</v>
      </c>
    </row>
    <row r="33" spans="2:21" s="188" customFormat="1" ht="60.75" customHeight="1">
      <c r="B33" s="317"/>
      <c r="C33" s="317" t="s">
        <v>142</v>
      </c>
      <c r="D33" s="318" t="s">
        <v>30</v>
      </c>
      <c r="E33" s="320">
        <v>813000</v>
      </c>
      <c r="F33" s="320">
        <v>813000</v>
      </c>
      <c r="G33" s="327">
        <f>H33+Q33</f>
        <v>484694.52</v>
      </c>
      <c r="H33" s="327">
        <f>I33+L33+M33+N33+O33+P33</f>
        <v>484694.52</v>
      </c>
      <c r="I33" s="327">
        <f>J33+K33</f>
        <v>4710.09</v>
      </c>
      <c r="J33" s="327">
        <v>0</v>
      </c>
      <c r="K33" s="327">
        <v>4710.09</v>
      </c>
      <c r="L33" s="327">
        <v>0</v>
      </c>
      <c r="M33" s="327">
        <v>0</v>
      </c>
      <c r="N33" s="327">
        <v>0</v>
      </c>
      <c r="O33" s="328">
        <v>0</v>
      </c>
      <c r="P33" s="354">
        <v>479984.43</v>
      </c>
      <c r="Q33" s="314">
        <v>0</v>
      </c>
      <c r="R33" s="323">
        <v>0</v>
      </c>
      <c r="S33" s="323">
        <v>0</v>
      </c>
      <c r="T33" s="323">
        <v>0</v>
      </c>
      <c r="U33" s="315">
        <f t="shared" si="2"/>
        <v>59.618022140221399</v>
      </c>
    </row>
    <row r="34" spans="2:21" s="316" customFormat="1" ht="10">
      <c r="B34" s="308" t="s">
        <v>108</v>
      </c>
      <c r="C34" s="308"/>
      <c r="D34" s="309" t="s">
        <v>31</v>
      </c>
      <c r="E34" s="311">
        <f>E35</f>
        <v>150716</v>
      </c>
      <c r="F34" s="311">
        <f>F35</f>
        <v>66929</v>
      </c>
      <c r="G34" s="330">
        <v>0</v>
      </c>
      <c r="H34" s="330">
        <v>0</v>
      </c>
      <c r="I34" s="330">
        <v>0</v>
      </c>
      <c r="J34" s="330">
        <v>0</v>
      </c>
      <c r="K34" s="330">
        <v>0</v>
      </c>
      <c r="L34" s="330">
        <v>0</v>
      </c>
      <c r="M34" s="330">
        <v>0</v>
      </c>
      <c r="N34" s="330">
        <v>0</v>
      </c>
      <c r="O34" s="330">
        <v>0</v>
      </c>
      <c r="P34" s="330">
        <v>0</v>
      </c>
      <c r="Q34" s="330">
        <v>0</v>
      </c>
      <c r="R34" s="330">
        <v>0</v>
      </c>
      <c r="S34" s="330">
        <v>0</v>
      </c>
      <c r="T34" s="330">
        <v>0</v>
      </c>
      <c r="U34" s="315">
        <f t="shared" si="2"/>
        <v>0</v>
      </c>
    </row>
    <row r="35" spans="2:21" s="188" customFormat="1" ht="10">
      <c r="B35" s="317"/>
      <c r="C35" s="317" t="s">
        <v>143</v>
      </c>
      <c r="D35" s="318" t="s">
        <v>32</v>
      </c>
      <c r="E35" s="320">
        <v>150716</v>
      </c>
      <c r="F35" s="320">
        <v>66929</v>
      </c>
      <c r="G35" s="327">
        <v>0</v>
      </c>
      <c r="H35" s="327">
        <v>0</v>
      </c>
      <c r="I35" s="327">
        <v>0</v>
      </c>
      <c r="J35" s="327">
        <v>0</v>
      </c>
      <c r="K35" s="327">
        <v>0</v>
      </c>
      <c r="L35" s="327">
        <v>0</v>
      </c>
      <c r="M35" s="327">
        <v>0</v>
      </c>
      <c r="N35" s="327">
        <v>0</v>
      </c>
      <c r="O35" s="327">
        <v>0</v>
      </c>
      <c r="P35" s="327">
        <v>0</v>
      </c>
      <c r="Q35" s="327">
        <v>0</v>
      </c>
      <c r="R35" s="327">
        <v>0</v>
      </c>
      <c r="S35" s="327">
        <v>0</v>
      </c>
      <c r="T35" s="327">
        <v>0</v>
      </c>
      <c r="U35" s="315">
        <f t="shared" si="2"/>
        <v>0</v>
      </c>
    </row>
    <row r="36" spans="2:21" s="316" customFormat="1" ht="10">
      <c r="B36" s="308" t="s">
        <v>110</v>
      </c>
      <c r="C36" s="308"/>
      <c r="D36" s="309" t="s">
        <v>33</v>
      </c>
      <c r="E36" s="311">
        <f>SUM(E37:E44)</f>
        <v>11352319</v>
      </c>
      <c r="F36" s="311">
        <f>F37+F38+F39+F40+F41+F42+F43+F44</f>
        <v>11554358</v>
      </c>
      <c r="G36" s="330">
        <f t="shared" ref="G36:T36" si="8">SUM(G37:G44)</f>
        <v>6537336.7799999993</v>
      </c>
      <c r="H36" s="330">
        <f t="shared" si="8"/>
        <v>6274175.1899999995</v>
      </c>
      <c r="I36" s="330">
        <f t="shared" si="8"/>
        <v>5670598.3300000001</v>
      </c>
      <c r="J36" s="330">
        <f t="shared" si="8"/>
        <v>4614954.9400000004</v>
      </c>
      <c r="K36" s="330">
        <f t="shared" si="8"/>
        <v>1055643.3900000001</v>
      </c>
      <c r="L36" s="330">
        <f t="shared" si="8"/>
        <v>113674.86</v>
      </c>
      <c r="M36" s="330">
        <f t="shared" si="8"/>
        <v>328051.53000000003</v>
      </c>
      <c r="N36" s="330">
        <f t="shared" si="8"/>
        <v>161850.47</v>
      </c>
      <c r="O36" s="331">
        <f t="shared" si="8"/>
        <v>0</v>
      </c>
      <c r="P36" s="332">
        <f t="shared" si="8"/>
        <v>0</v>
      </c>
      <c r="Q36" s="314">
        <f t="shared" si="8"/>
        <v>263161.58999999997</v>
      </c>
      <c r="R36" s="314">
        <f t="shared" si="8"/>
        <v>263161.58999999997</v>
      </c>
      <c r="S36" s="314">
        <f t="shared" si="8"/>
        <v>0</v>
      </c>
      <c r="T36" s="314">
        <f t="shared" si="8"/>
        <v>0</v>
      </c>
      <c r="U36" s="315">
        <f t="shared" si="2"/>
        <v>56.578970289824831</v>
      </c>
    </row>
    <row r="37" spans="2:21" s="188" customFormat="1" ht="10">
      <c r="B37" s="317"/>
      <c r="C37" s="317" t="s">
        <v>111</v>
      </c>
      <c r="D37" s="318" t="s">
        <v>36</v>
      </c>
      <c r="E37" s="320">
        <v>6085118</v>
      </c>
      <c r="F37" s="320">
        <v>6285629</v>
      </c>
      <c r="G37" s="327">
        <f t="shared" ref="G37:G44" si="9">H37+Q37</f>
        <v>3331526.5</v>
      </c>
      <c r="H37" s="327">
        <f t="shared" ref="H37:H44" si="10">I37+L37+M37+N37+O37+P37</f>
        <v>3068364.91</v>
      </c>
      <c r="I37" s="327">
        <f>J37+K37</f>
        <v>2880762.37</v>
      </c>
      <c r="J37" s="327">
        <v>2435298.25</v>
      </c>
      <c r="K37" s="327">
        <v>445464.12</v>
      </c>
      <c r="L37" s="327">
        <v>0</v>
      </c>
      <c r="M37" s="327">
        <v>187602.54</v>
      </c>
      <c r="N37" s="327">
        <v>0</v>
      </c>
      <c r="O37" s="328">
        <v>0</v>
      </c>
      <c r="P37" s="329">
        <v>0</v>
      </c>
      <c r="Q37" s="314">
        <f>R37+S37+T37</f>
        <v>263161.58999999997</v>
      </c>
      <c r="R37" s="323">
        <f>204473.61+58687.98</f>
        <v>263161.58999999997</v>
      </c>
      <c r="S37" s="323"/>
      <c r="T37" s="323"/>
      <c r="U37" s="315">
        <f t="shared" si="2"/>
        <v>53.002277099077915</v>
      </c>
    </row>
    <row r="38" spans="2:21" s="188" customFormat="1" ht="46.5" customHeight="1">
      <c r="B38" s="317"/>
      <c r="C38" s="317" t="s">
        <v>144</v>
      </c>
      <c r="D38" s="318" t="s">
        <v>34</v>
      </c>
      <c r="E38" s="320">
        <v>505804</v>
      </c>
      <c r="F38" s="320">
        <v>505804</v>
      </c>
      <c r="G38" s="327">
        <f t="shared" si="9"/>
        <v>298526.42</v>
      </c>
      <c r="H38" s="327">
        <f t="shared" si="10"/>
        <v>298526.42</v>
      </c>
      <c r="I38" s="327">
        <f>J38+K38</f>
        <v>266308.26999999996</v>
      </c>
      <c r="J38" s="327">
        <f>163672.77+24815.9+37357.92+5350.77</f>
        <v>231197.35999999996</v>
      </c>
      <c r="K38" s="327">
        <f>11366.2+9309.15+1367.56+13068</f>
        <v>35110.910000000003</v>
      </c>
      <c r="L38" s="327">
        <v>0</v>
      </c>
      <c r="M38" s="327">
        <v>32218.15</v>
      </c>
      <c r="N38" s="327">
        <v>0</v>
      </c>
      <c r="O38" s="328">
        <v>0</v>
      </c>
      <c r="P38" s="329">
        <v>0</v>
      </c>
      <c r="Q38" s="314">
        <v>0</v>
      </c>
      <c r="R38" s="323">
        <v>0</v>
      </c>
      <c r="S38" s="323">
        <v>0</v>
      </c>
      <c r="T38" s="323">
        <v>0</v>
      </c>
      <c r="U38" s="315">
        <f t="shared" si="2"/>
        <v>59.020177776371874</v>
      </c>
    </row>
    <row r="39" spans="2:21" s="188" customFormat="1" ht="15" customHeight="1">
      <c r="B39" s="317"/>
      <c r="C39" s="317" t="s">
        <v>145</v>
      </c>
      <c r="D39" s="318" t="s">
        <v>62</v>
      </c>
      <c r="E39" s="320">
        <v>154200</v>
      </c>
      <c r="F39" s="320">
        <v>155728</v>
      </c>
      <c r="G39" s="327">
        <f t="shared" si="9"/>
        <v>113674.86</v>
      </c>
      <c r="H39" s="327">
        <f t="shared" si="10"/>
        <v>113674.86</v>
      </c>
      <c r="I39" s="327">
        <f>J39+J39</f>
        <v>0</v>
      </c>
      <c r="J39" s="327">
        <v>0</v>
      </c>
      <c r="K39" s="327">
        <v>0</v>
      </c>
      <c r="L39" s="327">
        <v>113674.86</v>
      </c>
      <c r="M39" s="327">
        <v>0</v>
      </c>
      <c r="N39" s="327">
        <v>0</v>
      </c>
      <c r="O39" s="328">
        <v>0</v>
      </c>
      <c r="P39" s="329">
        <v>0</v>
      </c>
      <c r="Q39" s="314">
        <v>0</v>
      </c>
      <c r="R39" s="323">
        <v>0</v>
      </c>
      <c r="S39" s="323">
        <v>0</v>
      </c>
      <c r="T39" s="323">
        <v>0</v>
      </c>
      <c r="U39" s="315">
        <f t="shared" si="2"/>
        <v>72.995774684064529</v>
      </c>
    </row>
    <row r="40" spans="2:21" s="188" customFormat="1" ht="13.5" customHeight="1">
      <c r="B40" s="317"/>
      <c r="C40" s="317" t="s">
        <v>146</v>
      </c>
      <c r="D40" s="318" t="s">
        <v>37</v>
      </c>
      <c r="E40" s="320">
        <v>3221507</v>
      </c>
      <c r="F40" s="320">
        <v>3221507</v>
      </c>
      <c r="G40" s="327">
        <f t="shared" si="9"/>
        <v>2018652.2300000002</v>
      </c>
      <c r="H40" s="327">
        <f t="shared" si="10"/>
        <v>2018652.2300000002</v>
      </c>
      <c r="I40" s="327">
        <f>J40+K40</f>
        <v>1910421.3900000001</v>
      </c>
      <c r="J40" s="327">
        <f>1161445.8+154939.02+245068.65+34175.74</f>
        <v>1595629.21</v>
      </c>
      <c r="K40" s="327">
        <f>133614.21+6577.22+14960.54+44960+12375.85+1162.19+2007.7+2631.47+1883+94620</f>
        <v>314792.18000000005</v>
      </c>
      <c r="L40" s="327">
        <v>0</v>
      </c>
      <c r="M40" s="327">
        <v>108230.84</v>
      </c>
      <c r="N40" s="327">
        <v>0</v>
      </c>
      <c r="O40" s="328">
        <v>0</v>
      </c>
      <c r="P40" s="329">
        <v>0</v>
      </c>
      <c r="Q40" s="314">
        <v>0</v>
      </c>
      <c r="R40" s="323">
        <v>0</v>
      </c>
      <c r="S40" s="323">
        <v>0</v>
      </c>
      <c r="T40" s="323">
        <v>0</v>
      </c>
      <c r="U40" s="315">
        <f t="shared" si="2"/>
        <v>62.661736572355743</v>
      </c>
    </row>
    <row r="41" spans="2:21" s="188" customFormat="1" ht="10">
      <c r="B41" s="317"/>
      <c r="C41" s="317" t="s">
        <v>147</v>
      </c>
      <c r="D41" s="318" t="s">
        <v>35</v>
      </c>
      <c r="E41" s="320">
        <v>850646</v>
      </c>
      <c r="F41" s="320">
        <v>840646</v>
      </c>
      <c r="G41" s="327">
        <f t="shared" si="9"/>
        <v>432182.92000000004</v>
      </c>
      <c r="H41" s="327">
        <f t="shared" si="10"/>
        <v>432182.92000000004</v>
      </c>
      <c r="I41" s="327">
        <f>J41+K41</f>
        <v>432182.92000000004</v>
      </c>
      <c r="J41" s="327">
        <f>4731+4414.75+33366.65+21046.34+172383.4</f>
        <v>235942.14</v>
      </c>
      <c r="K41" s="327">
        <f>109647.66+72931.62+3419.5+6642+3600</f>
        <v>196240.78</v>
      </c>
      <c r="L41" s="327">
        <v>0</v>
      </c>
      <c r="M41" s="327">
        <v>0</v>
      </c>
      <c r="N41" s="327">
        <v>0</v>
      </c>
      <c r="O41" s="328">
        <v>0</v>
      </c>
      <c r="P41" s="329">
        <v>0</v>
      </c>
      <c r="Q41" s="314">
        <f>R41+T41</f>
        <v>0</v>
      </c>
      <c r="R41" s="323">
        <v>0</v>
      </c>
      <c r="S41" s="323">
        <v>0</v>
      </c>
      <c r="T41" s="323">
        <v>0</v>
      </c>
      <c r="U41" s="315">
        <f t="shared" si="2"/>
        <v>51.410810257825538</v>
      </c>
    </row>
    <row r="42" spans="2:21" s="188" customFormat="1" ht="37.5" customHeight="1">
      <c r="B42" s="317"/>
      <c r="C42" s="317" t="s">
        <v>148</v>
      </c>
      <c r="D42" s="318" t="s">
        <v>149</v>
      </c>
      <c r="E42" s="320">
        <v>259665</v>
      </c>
      <c r="F42" s="320">
        <v>259665</v>
      </c>
      <c r="G42" s="327">
        <f t="shared" si="9"/>
        <v>133030.51999999999</v>
      </c>
      <c r="H42" s="327">
        <f t="shared" si="10"/>
        <v>133030.51999999999</v>
      </c>
      <c r="I42" s="327">
        <f>J42+K42</f>
        <v>133030.51999999999</v>
      </c>
      <c r="J42" s="327">
        <f>84039.52+13125.8+18183.26+1539.4</f>
        <v>116887.98</v>
      </c>
      <c r="K42" s="327">
        <f>6814.69+3679.44+583.02+850.07+979.32+774+2462</f>
        <v>16142.539999999999</v>
      </c>
      <c r="L42" s="327">
        <v>0</v>
      </c>
      <c r="M42" s="327">
        <v>0</v>
      </c>
      <c r="N42" s="327">
        <v>0</v>
      </c>
      <c r="O42" s="328">
        <v>0</v>
      </c>
      <c r="P42" s="329">
        <v>0</v>
      </c>
      <c r="Q42" s="314">
        <f>R42+T42</f>
        <v>0</v>
      </c>
      <c r="R42" s="323">
        <v>0</v>
      </c>
      <c r="S42" s="323">
        <v>0</v>
      </c>
      <c r="T42" s="323">
        <v>0</v>
      </c>
      <c r="U42" s="315">
        <f t="shared" si="2"/>
        <v>51.231594554522168</v>
      </c>
    </row>
    <row r="43" spans="2:21" s="188" customFormat="1" ht="34.5" customHeight="1">
      <c r="B43" s="317"/>
      <c r="C43" s="317" t="s">
        <v>150</v>
      </c>
      <c r="D43" s="318" t="s">
        <v>38</v>
      </c>
      <c r="E43" s="320">
        <v>39070</v>
      </c>
      <c r="F43" s="320">
        <v>39070</v>
      </c>
      <c r="G43" s="327">
        <f t="shared" si="9"/>
        <v>7107.7</v>
      </c>
      <c r="H43" s="327">
        <f t="shared" si="10"/>
        <v>7107.7</v>
      </c>
      <c r="I43" s="327">
        <f>J43+K43</f>
        <v>7107.7</v>
      </c>
      <c r="J43" s="327">
        <v>0</v>
      </c>
      <c r="K43" s="327">
        <v>7107.7</v>
      </c>
      <c r="L43" s="327">
        <v>0</v>
      </c>
      <c r="M43" s="327">
        <v>0</v>
      </c>
      <c r="N43" s="327">
        <v>0</v>
      </c>
      <c r="O43" s="328">
        <v>0</v>
      </c>
      <c r="P43" s="329">
        <v>0</v>
      </c>
      <c r="Q43" s="314">
        <v>0</v>
      </c>
      <c r="R43" s="323">
        <v>0</v>
      </c>
      <c r="S43" s="323">
        <v>0</v>
      </c>
      <c r="T43" s="323">
        <v>0</v>
      </c>
      <c r="U43" s="315">
        <f t="shared" si="2"/>
        <v>18.192219093933964</v>
      </c>
    </row>
    <row r="44" spans="2:21" s="188" customFormat="1" ht="10">
      <c r="B44" s="317"/>
      <c r="C44" s="317" t="s">
        <v>122</v>
      </c>
      <c r="D44" s="318" t="s">
        <v>12</v>
      </c>
      <c r="E44" s="320">
        <v>236309</v>
      </c>
      <c r="F44" s="320">
        <v>246309</v>
      </c>
      <c r="G44" s="327">
        <f t="shared" si="9"/>
        <v>202635.63</v>
      </c>
      <c r="H44" s="327">
        <f t="shared" si="10"/>
        <v>202635.63</v>
      </c>
      <c r="I44" s="327">
        <f>J44+K44</f>
        <v>40785.160000000003</v>
      </c>
      <c r="J44" s="327">
        <v>0</v>
      </c>
      <c r="K44" s="327">
        <f>7415.16+33370</f>
        <v>40785.160000000003</v>
      </c>
      <c r="L44" s="327">
        <v>0</v>
      </c>
      <c r="M44" s="327">
        <v>0</v>
      </c>
      <c r="N44" s="327">
        <f>51164+9028.92+10439.76+1842.33+981.13+173.18+71338.43+12589.15+3573.04+630.53+76.5+13.5</f>
        <v>161850.47</v>
      </c>
      <c r="O44" s="328">
        <v>0</v>
      </c>
      <c r="P44" s="329">
        <v>0</v>
      </c>
      <c r="Q44" s="314">
        <v>0</v>
      </c>
      <c r="R44" s="323">
        <v>0</v>
      </c>
      <c r="S44" s="323">
        <v>0</v>
      </c>
      <c r="T44" s="323">
        <v>0</v>
      </c>
      <c r="U44" s="315">
        <f t="shared" si="2"/>
        <v>82.268869590636157</v>
      </c>
    </row>
    <row r="45" spans="2:21" s="316" customFormat="1" ht="10">
      <c r="B45" s="308" t="s">
        <v>151</v>
      </c>
      <c r="C45" s="308"/>
      <c r="D45" s="309" t="s">
        <v>39</v>
      </c>
      <c r="E45" s="311">
        <f>SUM(E46:E48)</f>
        <v>226230</v>
      </c>
      <c r="F45" s="311">
        <f>F46+F47+F48</f>
        <v>209230</v>
      </c>
      <c r="G45" s="330">
        <f>SUM(G46:G48)</f>
        <v>110929.32</v>
      </c>
      <c r="H45" s="330">
        <f>SUM(H46:H48)</f>
        <v>110929.32</v>
      </c>
      <c r="I45" s="330">
        <f>SUM(I46:I48)</f>
        <v>94504.320000000007</v>
      </c>
      <c r="J45" s="330">
        <f>SUM(J46:J48)</f>
        <v>63300.979999999996</v>
      </c>
      <c r="K45" s="330">
        <f>SUM(K46:K48)</f>
        <v>31203.34</v>
      </c>
      <c r="L45" s="330">
        <f>L46</f>
        <v>0</v>
      </c>
      <c r="M45" s="330">
        <f>SUM(M46:M48)</f>
        <v>16425</v>
      </c>
      <c r="N45" s="330">
        <f t="shared" ref="N45:T45" si="11">N46</f>
        <v>0</v>
      </c>
      <c r="O45" s="331">
        <f t="shared" si="11"/>
        <v>0</v>
      </c>
      <c r="P45" s="332">
        <f t="shared" si="11"/>
        <v>0</v>
      </c>
      <c r="Q45" s="314">
        <f t="shared" si="11"/>
        <v>0</v>
      </c>
      <c r="R45" s="314">
        <f t="shared" si="11"/>
        <v>0</v>
      </c>
      <c r="S45" s="314">
        <f t="shared" si="11"/>
        <v>0</v>
      </c>
      <c r="T45" s="314">
        <f t="shared" si="11"/>
        <v>0</v>
      </c>
      <c r="U45" s="315">
        <f t="shared" si="2"/>
        <v>53.017884624575828</v>
      </c>
    </row>
    <row r="46" spans="2:21" s="188" customFormat="1" ht="10">
      <c r="B46" s="317"/>
      <c r="C46" s="317" t="s">
        <v>40</v>
      </c>
      <c r="D46" s="318" t="s">
        <v>41</v>
      </c>
      <c r="E46" s="320">
        <v>6000</v>
      </c>
      <c r="F46" s="320">
        <v>6000</v>
      </c>
      <c r="G46" s="327">
        <f>H46+Q46</f>
        <v>2569.33</v>
      </c>
      <c r="H46" s="327">
        <f>I46+L46+M46+N46+O46+P46</f>
        <v>2569.33</v>
      </c>
      <c r="I46" s="327">
        <f t="shared" ref="I46:I55" si="12">J46+K46</f>
        <v>2569.33</v>
      </c>
      <c r="J46" s="327">
        <v>0</v>
      </c>
      <c r="K46" s="327">
        <v>2569.33</v>
      </c>
      <c r="L46" s="327">
        <v>0</v>
      </c>
      <c r="M46" s="327">
        <v>0</v>
      </c>
      <c r="N46" s="327">
        <v>0</v>
      </c>
      <c r="O46" s="328">
        <v>0</v>
      </c>
      <c r="P46" s="329">
        <v>0</v>
      </c>
      <c r="Q46" s="314">
        <v>0</v>
      </c>
      <c r="R46" s="323">
        <v>0</v>
      </c>
      <c r="S46" s="323">
        <v>0</v>
      </c>
      <c r="T46" s="323">
        <v>0</v>
      </c>
      <c r="U46" s="315">
        <f t="shared" si="2"/>
        <v>42.822166666666668</v>
      </c>
    </row>
    <row r="47" spans="2:21" s="188" customFormat="1" ht="26.25" customHeight="1">
      <c r="B47" s="317"/>
      <c r="C47" s="317" t="s">
        <v>152</v>
      </c>
      <c r="D47" s="318" t="s">
        <v>42</v>
      </c>
      <c r="E47" s="320">
        <v>94000</v>
      </c>
      <c r="F47" s="320">
        <v>94000</v>
      </c>
      <c r="G47" s="327">
        <f>H47+Q47</f>
        <v>48561.599999999999</v>
      </c>
      <c r="H47" s="327">
        <f>I47+L47+M47+N47+O47+P47</f>
        <v>48561.599999999999</v>
      </c>
      <c r="I47" s="327">
        <f t="shared" si="12"/>
        <v>32181.599999999999</v>
      </c>
      <c r="J47" s="327">
        <v>17380</v>
      </c>
      <c r="K47" s="327">
        <f>2761.1+355.01+11685.49</f>
        <v>14801.599999999999</v>
      </c>
      <c r="L47" s="327">
        <v>0</v>
      </c>
      <c r="M47" s="327">
        <v>16380</v>
      </c>
      <c r="N47" s="327">
        <v>0</v>
      </c>
      <c r="O47" s="328">
        <v>0</v>
      </c>
      <c r="P47" s="329">
        <v>0</v>
      </c>
      <c r="Q47" s="314">
        <v>0</v>
      </c>
      <c r="R47" s="323">
        <v>0</v>
      </c>
      <c r="S47" s="323">
        <v>0</v>
      </c>
      <c r="T47" s="323">
        <v>0</v>
      </c>
      <c r="U47" s="315">
        <f t="shared" si="2"/>
        <v>51.661276595744681</v>
      </c>
    </row>
    <row r="48" spans="2:21" s="188" customFormat="1" ht="10">
      <c r="B48" s="317"/>
      <c r="C48" s="317" t="s">
        <v>153</v>
      </c>
      <c r="D48" s="318" t="s">
        <v>154</v>
      </c>
      <c r="E48" s="320">
        <v>126230</v>
      </c>
      <c r="F48" s="320">
        <v>109230</v>
      </c>
      <c r="G48" s="327">
        <f>H48+Q48</f>
        <v>59798.39</v>
      </c>
      <c r="H48" s="327">
        <f>I48+L48+M48+N48+O48+P48</f>
        <v>59798.39</v>
      </c>
      <c r="I48" s="327">
        <f t="shared" si="12"/>
        <v>59753.39</v>
      </c>
      <c r="J48" s="327">
        <f>34258.9+4553.18+6429.56+679.34</f>
        <v>45920.979999999996</v>
      </c>
      <c r="K48" s="327">
        <f>6778.02+1128.12+600+3326.27+2000</f>
        <v>13832.41</v>
      </c>
      <c r="L48" s="327">
        <v>0</v>
      </c>
      <c r="M48" s="327">
        <v>45</v>
      </c>
      <c r="N48" s="327">
        <v>0</v>
      </c>
      <c r="O48" s="328">
        <v>0</v>
      </c>
      <c r="P48" s="329">
        <v>0</v>
      </c>
      <c r="Q48" s="314">
        <v>0</v>
      </c>
      <c r="R48" s="323">
        <v>0</v>
      </c>
      <c r="S48" s="323">
        <v>0</v>
      </c>
      <c r="T48" s="323">
        <v>0</v>
      </c>
      <c r="U48" s="315">
        <f t="shared" si="2"/>
        <v>54.745390460496203</v>
      </c>
    </row>
    <row r="49" spans="2:21" s="316" customFormat="1" ht="10">
      <c r="B49" s="308" t="s">
        <v>43</v>
      </c>
      <c r="C49" s="308"/>
      <c r="D49" s="333" t="s">
        <v>44</v>
      </c>
      <c r="E49" s="311">
        <f>SUM(E50:E59)</f>
        <v>3895500</v>
      </c>
      <c r="F49" s="311">
        <f>SUM(F50:F59)</f>
        <v>3954221</v>
      </c>
      <c r="G49" s="330">
        <f>SUM(G50:G59)</f>
        <v>1993986.6099999999</v>
      </c>
      <c r="H49" s="330">
        <f>SUM(H50:H59)</f>
        <v>1993986.6099999999</v>
      </c>
      <c r="I49" s="330">
        <f t="shared" si="12"/>
        <v>324878.87</v>
      </c>
      <c r="J49" s="330">
        <f t="shared" ref="J49:P49" si="13">SUM(J50:J59)</f>
        <v>213786.22</v>
      </c>
      <c r="K49" s="330">
        <f t="shared" si="13"/>
        <v>111092.64999999998</v>
      </c>
      <c r="L49" s="330">
        <f t="shared" si="13"/>
        <v>0</v>
      </c>
      <c r="M49" s="330">
        <f t="shared" si="13"/>
        <v>1669107.74</v>
      </c>
      <c r="N49" s="330">
        <f t="shared" si="13"/>
        <v>0</v>
      </c>
      <c r="O49" s="331">
        <f t="shared" si="13"/>
        <v>0</v>
      </c>
      <c r="P49" s="332">
        <f t="shared" si="13"/>
        <v>0</v>
      </c>
      <c r="Q49" s="314">
        <f>SUM(Q50:Q57)</f>
        <v>0</v>
      </c>
      <c r="R49" s="314">
        <f>SUM(R50:R57)</f>
        <v>0</v>
      </c>
      <c r="S49" s="314">
        <f>SUM(S50:S57)</f>
        <v>0</v>
      </c>
      <c r="T49" s="314">
        <f>SUM(T50:T57)</f>
        <v>0</v>
      </c>
      <c r="U49" s="315">
        <f t="shared" si="2"/>
        <v>50.426787223071244</v>
      </c>
    </row>
    <row r="50" spans="2:21" s="316" customFormat="1" ht="10">
      <c r="B50" s="308"/>
      <c r="C50" s="317" t="s">
        <v>155</v>
      </c>
      <c r="D50" s="318" t="s">
        <v>63</v>
      </c>
      <c r="E50" s="320">
        <v>195000</v>
      </c>
      <c r="F50" s="320">
        <v>195000</v>
      </c>
      <c r="G50" s="327">
        <f t="shared" ref="G50:G59" si="14">H50+Q50</f>
        <v>60416.14</v>
      </c>
      <c r="H50" s="327">
        <f t="shared" ref="H50:H59" si="15">I50+L50+M50+N50+O50+P50</f>
        <v>60416.14</v>
      </c>
      <c r="I50" s="327">
        <f t="shared" si="12"/>
        <v>60416.14</v>
      </c>
      <c r="J50" s="330">
        <v>0</v>
      </c>
      <c r="K50" s="327">
        <v>60416.14</v>
      </c>
      <c r="L50" s="330">
        <v>0</v>
      </c>
      <c r="M50" s="330">
        <v>0</v>
      </c>
      <c r="N50" s="330">
        <v>0</v>
      </c>
      <c r="O50" s="331">
        <v>0</v>
      </c>
      <c r="P50" s="332">
        <v>0</v>
      </c>
      <c r="Q50" s="314">
        <v>0</v>
      </c>
      <c r="R50" s="314">
        <v>0</v>
      </c>
      <c r="S50" s="314">
        <v>0</v>
      </c>
      <c r="T50" s="314">
        <v>0</v>
      </c>
      <c r="U50" s="315">
        <f t="shared" si="2"/>
        <v>30.982635897435898</v>
      </c>
    </row>
    <row r="51" spans="2:21" s="316" customFormat="1" ht="10">
      <c r="B51" s="308"/>
      <c r="C51" s="317" t="s">
        <v>310</v>
      </c>
      <c r="D51" s="318" t="s">
        <v>311</v>
      </c>
      <c r="E51" s="320">
        <v>3000</v>
      </c>
      <c r="F51" s="320">
        <v>3000</v>
      </c>
      <c r="G51" s="327">
        <f t="shared" si="14"/>
        <v>572</v>
      </c>
      <c r="H51" s="327">
        <f t="shared" si="15"/>
        <v>572</v>
      </c>
      <c r="I51" s="327">
        <f t="shared" si="12"/>
        <v>572</v>
      </c>
      <c r="J51" s="330">
        <v>0</v>
      </c>
      <c r="K51" s="327">
        <v>572</v>
      </c>
      <c r="L51" s="330">
        <v>0</v>
      </c>
      <c r="M51" s="330">
        <v>0</v>
      </c>
      <c r="N51" s="330">
        <v>0</v>
      </c>
      <c r="O51" s="331">
        <v>0</v>
      </c>
      <c r="P51" s="332">
        <v>0</v>
      </c>
      <c r="Q51" s="314">
        <v>0</v>
      </c>
      <c r="R51" s="314">
        <v>0</v>
      </c>
      <c r="S51" s="314">
        <v>0</v>
      </c>
      <c r="T51" s="314">
        <v>0</v>
      </c>
      <c r="U51" s="315">
        <f t="shared" si="2"/>
        <v>19.066666666666666</v>
      </c>
    </row>
    <row r="52" spans="2:21" s="188" customFormat="1" ht="79.5" customHeight="1">
      <c r="B52" s="317"/>
      <c r="C52" s="317" t="s">
        <v>45</v>
      </c>
      <c r="D52" s="318" t="s">
        <v>156</v>
      </c>
      <c r="E52" s="320">
        <v>2867840</v>
      </c>
      <c r="F52" s="320">
        <v>2873840</v>
      </c>
      <c r="G52" s="327">
        <f t="shared" si="14"/>
        <v>1483839.76</v>
      </c>
      <c r="H52" s="327">
        <f t="shared" si="15"/>
        <v>1483839.76</v>
      </c>
      <c r="I52" s="327">
        <f t="shared" si="12"/>
        <v>93649.209999999992</v>
      </c>
      <c r="J52" s="327">
        <f>32412.66+5169.11+45836.9+695.81</f>
        <v>84114.48</v>
      </c>
      <c r="K52" s="327">
        <f>804.1+6610.63+120+2000</f>
        <v>9534.73</v>
      </c>
      <c r="L52" s="327">
        <v>0</v>
      </c>
      <c r="M52" s="327">
        <v>1390190.55</v>
      </c>
      <c r="N52" s="327">
        <v>0</v>
      </c>
      <c r="O52" s="328">
        <v>0</v>
      </c>
      <c r="P52" s="329">
        <v>0</v>
      </c>
      <c r="Q52" s="314">
        <v>0</v>
      </c>
      <c r="R52" s="323">
        <v>0</v>
      </c>
      <c r="S52" s="323">
        <v>0</v>
      </c>
      <c r="T52" s="323">
        <v>0</v>
      </c>
      <c r="U52" s="315">
        <f t="shared" si="2"/>
        <v>51.632650391114325</v>
      </c>
    </row>
    <row r="53" spans="2:21" s="188" customFormat="1" ht="111" customHeight="1">
      <c r="B53" s="317"/>
      <c r="C53" s="317" t="s">
        <v>112</v>
      </c>
      <c r="D53" s="318" t="s">
        <v>157</v>
      </c>
      <c r="E53" s="320">
        <v>23500</v>
      </c>
      <c r="F53" s="320">
        <v>23800</v>
      </c>
      <c r="G53" s="327">
        <f t="shared" si="14"/>
        <v>18804.12</v>
      </c>
      <c r="H53" s="327">
        <f t="shared" si="15"/>
        <v>18804.12</v>
      </c>
      <c r="I53" s="327">
        <f t="shared" si="12"/>
        <v>18804.12</v>
      </c>
      <c r="J53" s="327">
        <v>0</v>
      </c>
      <c r="K53" s="327">
        <v>18804.12</v>
      </c>
      <c r="L53" s="327">
        <v>0</v>
      </c>
      <c r="M53" s="327">
        <v>0</v>
      </c>
      <c r="N53" s="327">
        <v>0</v>
      </c>
      <c r="O53" s="328">
        <v>0</v>
      </c>
      <c r="P53" s="329">
        <v>0</v>
      </c>
      <c r="Q53" s="314">
        <v>0</v>
      </c>
      <c r="R53" s="323">
        <v>0</v>
      </c>
      <c r="S53" s="323">
        <v>0</v>
      </c>
      <c r="T53" s="323">
        <v>0</v>
      </c>
      <c r="U53" s="315">
        <f t="shared" si="2"/>
        <v>79.008907563025204</v>
      </c>
    </row>
    <row r="54" spans="2:21" s="188" customFormat="1" ht="39.75" customHeight="1">
      <c r="B54" s="317"/>
      <c r="C54" s="317" t="s">
        <v>113</v>
      </c>
      <c r="D54" s="318" t="s">
        <v>46</v>
      </c>
      <c r="E54" s="320">
        <v>147000</v>
      </c>
      <c r="F54" s="320">
        <v>152000</v>
      </c>
      <c r="G54" s="327">
        <f t="shared" si="14"/>
        <v>87673.21</v>
      </c>
      <c r="H54" s="327">
        <f t="shared" si="15"/>
        <v>87673.21</v>
      </c>
      <c r="I54" s="327">
        <f t="shared" si="12"/>
        <v>0</v>
      </c>
      <c r="J54" s="327">
        <v>0</v>
      </c>
      <c r="K54" s="330">
        <v>0</v>
      </c>
      <c r="L54" s="327">
        <v>0</v>
      </c>
      <c r="M54" s="327">
        <v>87673.21</v>
      </c>
      <c r="N54" s="327">
        <v>0</v>
      </c>
      <c r="O54" s="328">
        <v>0</v>
      </c>
      <c r="P54" s="329">
        <v>0</v>
      </c>
      <c r="Q54" s="314">
        <v>0</v>
      </c>
      <c r="R54" s="323">
        <v>0</v>
      </c>
      <c r="S54" s="323">
        <v>0</v>
      </c>
      <c r="T54" s="323">
        <v>0</v>
      </c>
      <c r="U54" s="315">
        <f t="shared" si="2"/>
        <v>57.679743421052635</v>
      </c>
    </row>
    <row r="55" spans="2:21" s="188" customFormat="1" ht="10">
      <c r="B55" s="317"/>
      <c r="C55" s="317" t="s">
        <v>158</v>
      </c>
      <c r="D55" s="318" t="s">
        <v>47</v>
      </c>
      <c r="E55" s="320">
        <v>10000</v>
      </c>
      <c r="F55" s="320">
        <v>10000</v>
      </c>
      <c r="G55" s="327">
        <f t="shared" si="14"/>
        <v>1303.44</v>
      </c>
      <c r="H55" s="327">
        <f t="shared" si="15"/>
        <v>1303.44</v>
      </c>
      <c r="I55" s="327">
        <f t="shared" si="12"/>
        <v>0</v>
      </c>
      <c r="J55" s="327">
        <v>0</v>
      </c>
      <c r="K55" s="330">
        <v>0</v>
      </c>
      <c r="L55" s="327">
        <v>0</v>
      </c>
      <c r="M55" s="327">
        <v>1303.44</v>
      </c>
      <c r="N55" s="327">
        <v>0</v>
      </c>
      <c r="O55" s="328">
        <v>0</v>
      </c>
      <c r="P55" s="329">
        <v>0</v>
      </c>
      <c r="Q55" s="314">
        <v>0</v>
      </c>
      <c r="R55" s="323">
        <v>0</v>
      </c>
      <c r="S55" s="323">
        <v>0</v>
      </c>
      <c r="T55" s="323">
        <v>0</v>
      </c>
      <c r="U55" s="315">
        <f t="shared" si="2"/>
        <v>13.0344</v>
      </c>
    </row>
    <row r="56" spans="2:21" s="188" customFormat="1" ht="10">
      <c r="B56" s="317"/>
      <c r="C56" s="317" t="s">
        <v>115</v>
      </c>
      <c r="D56" s="318" t="s">
        <v>48</v>
      </c>
      <c r="E56" s="320">
        <v>93000</v>
      </c>
      <c r="F56" s="320">
        <v>96000</v>
      </c>
      <c r="G56" s="327">
        <f t="shared" si="14"/>
        <v>80616.69</v>
      </c>
      <c r="H56" s="327">
        <f t="shared" si="15"/>
        <v>80616.69</v>
      </c>
      <c r="I56" s="327">
        <v>0</v>
      </c>
      <c r="J56" s="327">
        <v>0</v>
      </c>
      <c r="K56" s="330">
        <v>0</v>
      </c>
      <c r="L56" s="327">
        <v>0</v>
      </c>
      <c r="M56" s="327">
        <v>80616.69</v>
      </c>
      <c r="N56" s="327">
        <v>0</v>
      </c>
      <c r="O56" s="328">
        <v>0</v>
      </c>
      <c r="P56" s="329">
        <v>0</v>
      </c>
      <c r="Q56" s="314">
        <v>0</v>
      </c>
      <c r="R56" s="323">
        <v>0</v>
      </c>
      <c r="S56" s="323">
        <v>0</v>
      </c>
      <c r="T56" s="323">
        <v>0</v>
      </c>
      <c r="U56" s="315">
        <f t="shared" si="2"/>
        <v>83.975718749999999</v>
      </c>
    </row>
    <row r="57" spans="2:21" s="188" customFormat="1" ht="10">
      <c r="B57" s="317"/>
      <c r="C57" s="317" t="s">
        <v>116</v>
      </c>
      <c r="D57" s="318" t="s">
        <v>117</v>
      </c>
      <c r="E57" s="320">
        <v>341900</v>
      </c>
      <c r="F57" s="320">
        <v>341900</v>
      </c>
      <c r="G57" s="327">
        <f t="shared" si="14"/>
        <v>140790.90999999997</v>
      </c>
      <c r="H57" s="327">
        <f t="shared" si="15"/>
        <v>140790.90999999997</v>
      </c>
      <c r="I57" s="327">
        <f>J57+K57</f>
        <v>140790.90999999997</v>
      </c>
      <c r="J57" s="327">
        <f>86836.44+13154.18+16714.68+2378.15</f>
        <v>119083.44999999998</v>
      </c>
      <c r="K57" s="327">
        <f>3936.13+7190.95+1386.89+861.49+932+5000+2400</f>
        <v>21707.46</v>
      </c>
      <c r="L57" s="327">
        <v>0</v>
      </c>
      <c r="M57" s="327">
        <v>0</v>
      </c>
      <c r="N57" s="327">
        <v>0</v>
      </c>
      <c r="O57" s="328">
        <v>0</v>
      </c>
      <c r="P57" s="329">
        <v>0</v>
      </c>
      <c r="Q57" s="314">
        <v>0</v>
      </c>
      <c r="R57" s="323">
        <v>0</v>
      </c>
      <c r="S57" s="323">
        <v>0</v>
      </c>
      <c r="T57" s="323">
        <v>0</v>
      </c>
      <c r="U57" s="315">
        <f t="shared" si="2"/>
        <v>41.178973384030414</v>
      </c>
    </row>
    <row r="58" spans="2:21" s="188" customFormat="1" ht="20">
      <c r="B58" s="317"/>
      <c r="C58" s="317" t="s">
        <v>159</v>
      </c>
      <c r="D58" s="318" t="s">
        <v>49</v>
      </c>
      <c r="E58" s="320">
        <v>38760</v>
      </c>
      <c r="F58" s="320">
        <v>38760</v>
      </c>
      <c r="G58" s="327">
        <f t="shared" si="14"/>
        <v>10588.289999999999</v>
      </c>
      <c r="H58" s="327">
        <f t="shared" si="15"/>
        <v>10588.289999999999</v>
      </c>
      <c r="I58" s="327">
        <f>J58+K58</f>
        <v>10588.289999999999</v>
      </c>
      <c r="J58" s="327">
        <f>1378.91+9209.38</f>
        <v>10588.289999999999</v>
      </c>
      <c r="K58" s="330">
        <v>0</v>
      </c>
      <c r="L58" s="327">
        <v>0</v>
      </c>
      <c r="M58" s="327">
        <v>0</v>
      </c>
      <c r="N58" s="327">
        <v>0</v>
      </c>
      <c r="O58" s="328">
        <v>0</v>
      </c>
      <c r="P58" s="329">
        <v>0</v>
      </c>
      <c r="Q58" s="314">
        <v>0</v>
      </c>
      <c r="R58" s="323">
        <v>0</v>
      </c>
      <c r="S58" s="323">
        <v>0</v>
      </c>
      <c r="T58" s="323">
        <v>0</v>
      </c>
      <c r="U58" s="315">
        <f t="shared" si="2"/>
        <v>27.317569659442725</v>
      </c>
    </row>
    <row r="59" spans="2:21" s="188" customFormat="1" ht="10">
      <c r="B59" s="317"/>
      <c r="C59" s="317" t="s">
        <v>118</v>
      </c>
      <c r="D59" s="318" t="s">
        <v>50</v>
      </c>
      <c r="E59" s="320">
        <v>175500</v>
      </c>
      <c r="F59" s="320">
        <v>219921</v>
      </c>
      <c r="G59" s="327">
        <f t="shared" si="14"/>
        <v>109382.05</v>
      </c>
      <c r="H59" s="327">
        <f t="shared" si="15"/>
        <v>109382.05</v>
      </c>
      <c r="I59" s="327">
        <f>J59+K59</f>
        <v>58.2</v>
      </c>
      <c r="J59" s="327">
        <v>0</v>
      </c>
      <c r="K59" s="330">
        <v>58.2</v>
      </c>
      <c r="L59" s="327">
        <v>0</v>
      </c>
      <c r="M59" s="327">
        <v>109323.85</v>
      </c>
      <c r="N59" s="327">
        <v>0</v>
      </c>
      <c r="O59" s="328">
        <v>0</v>
      </c>
      <c r="P59" s="329">
        <v>0</v>
      </c>
      <c r="Q59" s="314">
        <v>0</v>
      </c>
      <c r="R59" s="323">
        <v>0</v>
      </c>
      <c r="S59" s="323">
        <v>0</v>
      </c>
      <c r="T59" s="323">
        <v>0</v>
      </c>
      <c r="U59" s="315">
        <f t="shared" si="2"/>
        <v>49.736973731476304</v>
      </c>
    </row>
    <row r="60" spans="2:21" s="316" customFormat="1" ht="25.5" customHeight="1">
      <c r="B60" s="308" t="s">
        <v>51</v>
      </c>
      <c r="C60" s="308"/>
      <c r="D60" s="309" t="s">
        <v>52</v>
      </c>
      <c r="E60" s="311">
        <f t="shared" ref="E60:S60" si="16">E61</f>
        <v>17000</v>
      </c>
      <c r="F60" s="311">
        <f t="shared" si="16"/>
        <v>207000</v>
      </c>
      <c r="G60" s="330">
        <f t="shared" si="16"/>
        <v>201785.15</v>
      </c>
      <c r="H60" s="330">
        <f t="shared" si="16"/>
        <v>201785.15</v>
      </c>
      <c r="I60" s="330">
        <f t="shared" si="16"/>
        <v>0</v>
      </c>
      <c r="J60" s="330">
        <f t="shared" si="16"/>
        <v>0</v>
      </c>
      <c r="K60" s="330">
        <f t="shared" si="16"/>
        <v>0</v>
      </c>
      <c r="L60" s="330">
        <f t="shared" si="16"/>
        <v>0</v>
      </c>
      <c r="M60" s="330">
        <f t="shared" si="16"/>
        <v>201785.15</v>
      </c>
      <c r="N60" s="330">
        <f t="shared" si="16"/>
        <v>0</v>
      </c>
      <c r="O60" s="331">
        <f t="shared" si="16"/>
        <v>0</v>
      </c>
      <c r="P60" s="332">
        <f t="shared" si="16"/>
        <v>0</v>
      </c>
      <c r="Q60" s="314">
        <f t="shared" si="16"/>
        <v>0</v>
      </c>
      <c r="R60" s="314">
        <f t="shared" si="16"/>
        <v>0</v>
      </c>
      <c r="S60" s="314">
        <f t="shared" si="16"/>
        <v>0</v>
      </c>
      <c r="T60" s="314">
        <f>SUM(T50:T53)</f>
        <v>0</v>
      </c>
      <c r="U60" s="315">
        <f t="shared" si="2"/>
        <v>97.480748792270532</v>
      </c>
    </row>
    <row r="61" spans="2:21" s="188" customFormat="1" ht="10">
      <c r="B61" s="317"/>
      <c r="C61" s="317" t="s">
        <v>123</v>
      </c>
      <c r="D61" s="318" t="s">
        <v>53</v>
      </c>
      <c r="E61" s="320">
        <v>17000</v>
      </c>
      <c r="F61" s="320">
        <v>207000</v>
      </c>
      <c r="G61" s="327">
        <f>H61+Q61</f>
        <v>201785.15</v>
      </c>
      <c r="H61" s="327">
        <f>I61+L61+M61+N61+O61+P61</f>
        <v>201785.15</v>
      </c>
      <c r="I61" s="327">
        <f>J61+K61</f>
        <v>0</v>
      </c>
      <c r="J61" s="327">
        <v>0</v>
      </c>
      <c r="K61" s="330">
        <v>0</v>
      </c>
      <c r="L61" s="327">
        <v>0</v>
      </c>
      <c r="M61" s="334">
        <v>201785.15</v>
      </c>
      <c r="N61" s="327">
        <v>0</v>
      </c>
      <c r="O61" s="328">
        <v>0</v>
      </c>
      <c r="P61" s="329">
        <v>0</v>
      </c>
      <c r="Q61" s="314">
        <v>0</v>
      </c>
      <c r="R61" s="323">
        <v>0</v>
      </c>
      <c r="S61" s="323">
        <v>0</v>
      </c>
      <c r="T61" s="323">
        <v>0</v>
      </c>
      <c r="U61" s="315">
        <f t="shared" si="2"/>
        <v>97.480748792270532</v>
      </c>
    </row>
    <row r="62" spans="2:21" s="316" customFormat="1" ht="20">
      <c r="B62" s="308" t="s">
        <v>119</v>
      </c>
      <c r="C62" s="308"/>
      <c r="D62" s="309" t="s">
        <v>54</v>
      </c>
      <c r="E62" s="311">
        <f>SUM(E63:E68)</f>
        <v>677650</v>
      </c>
      <c r="F62" s="311">
        <f>F63+F65+F66+F67+F68+F64</f>
        <v>730180</v>
      </c>
      <c r="G62" s="330">
        <f t="shared" ref="G62:T62" si="17">SUM(G63:G68)</f>
        <v>464815.94</v>
      </c>
      <c r="H62" s="330">
        <f t="shared" si="17"/>
        <v>464815.94</v>
      </c>
      <c r="I62" s="330">
        <f t="shared" si="17"/>
        <v>464695.94</v>
      </c>
      <c r="J62" s="330">
        <f t="shared" si="17"/>
        <v>58178.13</v>
      </c>
      <c r="K62" s="330">
        <f t="shared" si="17"/>
        <v>406517.81</v>
      </c>
      <c r="L62" s="330">
        <f t="shared" si="17"/>
        <v>0</v>
      </c>
      <c r="M62" s="330">
        <f t="shared" si="17"/>
        <v>120</v>
      </c>
      <c r="N62" s="330">
        <f t="shared" si="17"/>
        <v>0</v>
      </c>
      <c r="O62" s="331">
        <f t="shared" si="17"/>
        <v>0</v>
      </c>
      <c r="P62" s="332">
        <f t="shared" si="17"/>
        <v>0</v>
      </c>
      <c r="Q62" s="314">
        <f t="shared" si="17"/>
        <v>0</v>
      </c>
      <c r="R62" s="314">
        <f t="shared" si="17"/>
        <v>0</v>
      </c>
      <c r="S62" s="314">
        <f t="shared" si="17"/>
        <v>0</v>
      </c>
      <c r="T62" s="314">
        <f t="shared" si="17"/>
        <v>0</v>
      </c>
      <c r="U62" s="315">
        <f t="shared" si="2"/>
        <v>63.657720014243061</v>
      </c>
    </row>
    <row r="63" spans="2:21" s="188" customFormat="1" ht="10">
      <c r="B63" s="317"/>
      <c r="C63" s="317" t="s">
        <v>124</v>
      </c>
      <c r="D63" s="318" t="s">
        <v>55</v>
      </c>
      <c r="E63" s="320">
        <v>287650</v>
      </c>
      <c r="F63" s="320">
        <v>276550</v>
      </c>
      <c r="G63" s="327">
        <f t="shared" ref="G63:G68" si="18">H63+Q63</f>
        <v>147496.76</v>
      </c>
      <c r="H63" s="327">
        <f t="shared" ref="H63:H68" si="19">I63+L63+M63+N63+O63+P63</f>
        <v>147496.76</v>
      </c>
      <c r="I63" s="327">
        <f t="shared" ref="I63:I68" si="20">J63+K63</f>
        <v>147376.76</v>
      </c>
      <c r="J63" s="327">
        <f>40097.87+6412.62+8443.59+1209.78+2014.27</f>
        <v>58178.13</v>
      </c>
      <c r="K63" s="327">
        <f>4360.37+61075.09+28+19322.06+421.11+2000+1992</f>
        <v>89198.63</v>
      </c>
      <c r="L63" s="327">
        <v>0</v>
      </c>
      <c r="M63" s="327">
        <v>120</v>
      </c>
      <c r="N63" s="327">
        <v>0</v>
      </c>
      <c r="O63" s="328">
        <v>0</v>
      </c>
      <c r="P63" s="329">
        <v>0</v>
      </c>
      <c r="Q63" s="314">
        <v>0</v>
      </c>
      <c r="R63" s="323">
        <v>0</v>
      </c>
      <c r="S63" s="323">
        <v>0</v>
      </c>
      <c r="T63" s="323">
        <v>0</v>
      </c>
      <c r="U63" s="315">
        <f t="shared" si="2"/>
        <v>53.334572410052431</v>
      </c>
    </row>
    <row r="64" spans="2:21" s="188" customFormat="1" ht="10">
      <c r="B64" s="317"/>
      <c r="C64" s="317" t="s">
        <v>312</v>
      </c>
      <c r="D64" s="318" t="s">
        <v>313</v>
      </c>
      <c r="E64" s="320">
        <v>0</v>
      </c>
      <c r="F64" s="320">
        <v>42750</v>
      </c>
      <c r="G64" s="327">
        <f t="shared" si="18"/>
        <v>42720.42</v>
      </c>
      <c r="H64" s="327">
        <f t="shared" si="19"/>
        <v>42720.42</v>
      </c>
      <c r="I64" s="327">
        <f t="shared" si="20"/>
        <v>42720.42</v>
      </c>
      <c r="J64" s="327">
        <v>0</v>
      </c>
      <c r="K64" s="327">
        <v>42720.42</v>
      </c>
      <c r="L64" s="327">
        <v>0</v>
      </c>
      <c r="M64" s="327">
        <v>0</v>
      </c>
      <c r="N64" s="327">
        <v>0</v>
      </c>
      <c r="O64" s="328">
        <v>0</v>
      </c>
      <c r="P64" s="329">
        <v>0</v>
      </c>
      <c r="Q64" s="314">
        <v>0</v>
      </c>
      <c r="R64" s="323">
        <v>0</v>
      </c>
      <c r="S64" s="323">
        <v>0</v>
      </c>
      <c r="T64" s="323">
        <v>0</v>
      </c>
      <c r="U64" s="315">
        <f t="shared" si="2"/>
        <v>99.930807017543856</v>
      </c>
    </row>
    <row r="65" spans="2:21" s="188" customFormat="1" ht="10">
      <c r="B65" s="317"/>
      <c r="C65" s="317" t="s">
        <v>160</v>
      </c>
      <c r="D65" s="318" t="s">
        <v>161</v>
      </c>
      <c r="E65" s="320">
        <v>45000</v>
      </c>
      <c r="F65" s="320">
        <v>65880</v>
      </c>
      <c r="G65" s="327">
        <f t="shared" si="18"/>
        <v>65793.63</v>
      </c>
      <c r="H65" s="327">
        <f t="shared" si="19"/>
        <v>65793.63</v>
      </c>
      <c r="I65" s="327">
        <f t="shared" si="20"/>
        <v>65793.63</v>
      </c>
      <c r="J65" s="327">
        <v>0</v>
      </c>
      <c r="K65" s="327">
        <v>65793.63</v>
      </c>
      <c r="L65" s="327">
        <v>0</v>
      </c>
      <c r="M65" s="327">
        <v>0</v>
      </c>
      <c r="N65" s="327">
        <v>0</v>
      </c>
      <c r="O65" s="328">
        <v>0</v>
      </c>
      <c r="P65" s="329">
        <v>0</v>
      </c>
      <c r="Q65" s="314">
        <v>0</v>
      </c>
      <c r="R65" s="323">
        <v>0</v>
      </c>
      <c r="S65" s="323">
        <v>0</v>
      </c>
      <c r="T65" s="323">
        <v>0</v>
      </c>
      <c r="U65" s="315">
        <f t="shared" si="2"/>
        <v>99.868897996357006</v>
      </c>
    </row>
    <row r="66" spans="2:21" s="188" customFormat="1" ht="28.5" customHeight="1">
      <c r="B66" s="317"/>
      <c r="C66" s="317" t="s">
        <v>125</v>
      </c>
      <c r="D66" s="318" t="s">
        <v>56</v>
      </c>
      <c r="E66" s="320">
        <v>270000</v>
      </c>
      <c r="F66" s="320">
        <v>270000</v>
      </c>
      <c r="G66" s="327">
        <f t="shared" si="18"/>
        <v>183709.67</v>
      </c>
      <c r="H66" s="327">
        <f t="shared" si="19"/>
        <v>183709.67</v>
      </c>
      <c r="I66" s="327">
        <f t="shared" si="20"/>
        <v>183709.67</v>
      </c>
      <c r="J66" s="327">
        <v>0</v>
      </c>
      <c r="K66" s="327">
        <v>183709.67</v>
      </c>
      <c r="L66" s="327">
        <v>0</v>
      </c>
      <c r="M66" s="327">
        <v>0</v>
      </c>
      <c r="N66" s="327">
        <v>0</v>
      </c>
      <c r="O66" s="328">
        <v>0</v>
      </c>
      <c r="P66" s="329">
        <v>0</v>
      </c>
      <c r="Q66" s="314">
        <v>0</v>
      </c>
      <c r="R66" s="323">
        <v>0</v>
      </c>
      <c r="S66" s="323">
        <v>0</v>
      </c>
      <c r="T66" s="323">
        <v>0</v>
      </c>
      <c r="U66" s="315">
        <f t="shared" si="2"/>
        <v>68.040618518518514</v>
      </c>
    </row>
    <row r="67" spans="2:21" s="188" customFormat="1" ht="67.5" customHeight="1">
      <c r="B67" s="317"/>
      <c r="C67" s="317" t="s">
        <v>120</v>
      </c>
      <c r="D67" s="335" t="s">
        <v>57</v>
      </c>
      <c r="E67" s="320">
        <v>45000</v>
      </c>
      <c r="F67" s="320">
        <v>45000</v>
      </c>
      <c r="G67" s="327">
        <f t="shared" si="18"/>
        <v>8542.0300000000007</v>
      </c>
      <c r="H67" s="327">
        <f t="shared" si="19"/>
        <v>8542.0300000000007</v>
      </c>
      <c r="I67" s="327">
        <f t="shared" si="20"/>
        <v>8542.0300000000007</v>
      </c>
      <c r="J67" s="327">
        <v>0</v>
      </c>
      <c r="K67" s="327">
        <v>8542.0300000000007</v>
      </c>
      <c r="L67" s="327">
        <v>0</v>
      </c>
      <c r="M67" s="327">
        <v>0</v>
      </c>
      <c r="N67" s="327">
        <v>0</v>
      </c>
      <c r="O67" s="328">
        <v>0</v>
      </c>
      <c r="P67" s="329">
        <v>0</v>
      </c>
      <c r="Q67" s="314">
        <v>0</v>
      </c>
      <c r="R67" s="323">
        <v>0</v>
      </c>
      <c r="S67" s="323">
        <v>0</v>
      </c>
      <c r="T67" s="323">
        <v>0</v>
      </c>
      <c r="U67" s="315">
        <f t="shared" si="2"/>
        <v>18.982288888888892</v>
      </c>
    </row>
    <row r="68" spans="2:21" s="188" customFormat="1" ht="10">
      <c r="B68" s="317"/>
      <c r="C68" s="317" t="s">
        <v>162</v>
      </c>
      <c r="D68" s="318" t="s">
        <v>12</v>
      </c>
      <c r="E68" s="320">
        <v>30000</v>
      </c>
      <c r="F68" s="320">
        <v>30000</v>
      </c>
      <c r="G68" s="327">
        <f t="shared" si="18"/>
        <v>16553.43</v>
      </c>
      <c r="H68" s="327">
        <f t="shared" si="19"/>
        <v>16553.43</v>
      </c>
      <c r="I68" s="327">
        <f t="shared" si="20"/>
        <v>16553.43</v>
      </c>
      <c r="J68" s="327">
        <v>0</v>
      </c>
      <c r="K68" s="327">
        <f>8863.43+7690</f>
        <v>16553.43</v>
      </c>
      <c r="L68" s="327">
        <v>0</v>
      </c>
      <c r="M68" s="327">
        <v>0</v>
      </c>
      <c r="N68" s="327">
        <v>0</v>
      </c>
      <c r="O68" s="328">
        <v>0</v>
      </c>
      <c r="P68" s="329">
        <v>0</v>
      </c>
      <c r="Q68" s="314">
        <v>0</v>
      </c>
      <c r="R68" s="323">
        <v>0</v>
      </c>
      <c r="S68" s="323">
        <v>0</v>
      </c>
      <c r="T68" s="323">
        <v>0</v>
      </c>
      <c r="U68" s="315">
        <f t="shared" si="2"/>
        <v>55.178100000000001</v>
      </c>
    </row>
    <row r="69" spans="2:21" s="316" customFormat="1" ht="20">
      <c r="B69" s="308" t="s">
        <v>163</v>
      </c>
      <c r="C69" s="308"/>
      <c r="D69" s="309" t="s">
        <v>58</v>
      </c>
      <c r="E69" s="311">
        <f>SUM(E70:E72)</f>
        <v>1132715</v>
      </c>
      <c r="F69" s="311">
        <f>F70+F71+F72</f>
        <v>1234079</v>
      </c>
      <c r="G69" s="330">
        <f t="shared" ref="G69:R69" si="21">SUM(G70:G72)</f>
        <v>292750.52</v>
      </c>
      <c r="H69" s="330">
        <f t="shared" si="21"/>
        <v>241829.33</v>
      </c>
      <c r="I69" s="330">
        <f t="shared" si="21"/>
        <v>20329.330000000002</v>
      </c>
      <c r="J69" s="330">
        <f t="shared" si="21"/>
        <v>15000</v>
      </c>
      <c r="K69" s="330">
        <f t="shared" si="21"/>
        <v>5329.33</v>
      </c>
      <c r="L69" s="330">
        <f t="shared" si="21"/>
        <v>221500</v>
      </c>
      <c r="M69" s="330">
        <f t="shared" si="21"/>
        <v>0</v>
      </c>
      <c r="N69" s="330">
        <f t="shared" si="21"/>
        <v>0</v>
      </c>
      <c r="O69" s="331">
        <f t="shared" si="21"/>
        <v>0</v>
      </c>
      <c r="P69" s="332">
        <f t="shared" si="21"/>
        <v>0</v>
      </c>
      <c r="Q69" s="314">
        <f t="shared" si="21"/>
        <v>50921.189999999995</v>
      </c>
      <c r="R69" s="314">
        <f t="shared" si="21"/>
        <v>50921.189999999995</v>
      </c>
      <c r="S69" s="314">
        <f>SUM(S70:S71)</f>
        <v>0</v>
      </c>
      <c r="T69" s="314">
        <f>SUM(T70:T71)</f>
        <v>0</v>
      </c>
      <c r="U69" s="315">
        <f t="shared" si="2"/>
        <v>23.722186343013696</v>
      </c>
    </row>
    <row r="70" spans="2:21" s="316" customFormat="1" ht="10">
      <c r="B70" s="308"/>
      <c r="C70" s="317" t="s">
        <v>164</v>
      </c>
      <c r="D70" s="318" t="s">
        <v>165</v>
      </c>
      <c r="E70" s="320">
        <v>40600</v>
      </c>
      <c r="F70" s="320">
        <v>40600</v>
      </c>
      <c r="G70" s="327">
        <f t="shared" ref="G70:G76" si="22">H70+Q70</f>
        <v>16733.400000000001</v>
      </c>
      <c r="H70" s="327">
        <f>I70+L70+M70+N70+O70+P70</f>
        <v>16733.400000000001</v>
      </c>
      <c r="I70" s="327">
        <f>J70+K70</f>
        <v>16733.400000000001</v>
      </c>
      <c r="J70" s="327">
        <v>15000</v>
      </c>
      <c r="K70" s="327">
        <f>1733.4</f>
        <v>1733.4</v>
      </c>
      <c r="L70" s="327">
        <v>0</v>
      </c>
      <c r="M70" s="330">
        <v>0</v>
      </c>
      <c r="N70" s="330">
        <v>0</v>
      </c>
      <c r="O70" s="331">
        <v>0</v>
      </c>
      <c r="P70" s="332">
        <v>0</v>
      </c>
      <c r="Q70" s="314">
        <v>0</v>
      </c>
      <c r="R70" s="314">
        <v>0</v>
      </c>
      <c r="S70" s="314">
        <v>0</v>
      </c>
      <c r="T70" s="314">
        <v>0</v>
      </c>
      <c r="U70" s="315">
        <f t="shared" si="2"/>
        <v>41.215270935960596</v>
      </c>
    </row>
    <row r="71" spans="2:21" s="188" customFormat="1" ht="36.75" customHeight="1">
      <c r="B71" s="317"/>
      <c r="C71" s="317" t="s">
        <v>166</v>
      </c>
      <c r="D71" s="318" t="s">
        <v>59</v>
      </c>
      <c r="E71" s="320">
        <v>902115</v>
      </c>
      <c r="F71" s="320">
        <v>963341</v>
      </c>
      <c r="G71" s="327">
        <f t="shared" si="22"/>
        <v>117879.34999999999</v>
      </c>
      <c r="H71" s="327">
        <f>I71+L71+M71+N71+O71+P71</f>
        <v>107095.93</v>
      </c>
      <c r="I71" s="327">
        <f>J71+K71</f>
        <v>3595.93</v>
      </c>
      <c r="J71" s="327">
        <v>0</v>
      </c>
      <c r="K71" s="330">
        <v>3595.93</v>
      </c>
      <c r="L71" s="327">
        <v>103500</v>
      </c>
      <c r="M71" s="327">
        <v>0</v>
      </c>
      <c r="N71" s="327">
        <v>0</v>
      </c>
      <c r="O71" s="328">
        <v>0</v>
      </c>
      <c r="P71" s="329">
        <v>0</v>
      </c>
      <c r="Q71" s="314">
        <f>R71+T71</f>
        <v>10783.42</v>
      </c>
      <c r="R71" s="323">
        <v>10783.42</v>
      </c>
      <c r="S71" s="323">
        <v>0</v>
      </c>
      <c r="T71" s="323">
        <v>0</v>
      </c>
      <c r="U71" s="315">
        <f t="shared" si="2"/>
        <v>12.236513342627378</v>
      </c>
    </row>
    <row r="72" spans="2:21" s="188" customFormat="1" ht="10">
      <c r="B72" s="317"/>
      <c r="C72" s="317" t="s">
        <v>167</v>
      </c>
      <c r="D72" s="318" t="s">
        <v>60</v>
      </c>
      <c r="E72" s="320">
        <v>190000</v>
      </c>
      <c r="F72" s="320">
        <v>230138</v>
      </c>
      <c r="G72" s="327">
        <f t="shared" si="22"/>
        <v>158137.76999999999</v>
      </c>
      <c r="H72" s="327">
        <f>I72+L72+M72+N72+O72+P72</f>
        <v>118000</v>
      </c>
      <c r="I72" s="327">
        <f>J72+K72</f>
        <v>0</v>
      </c>
      <c r="J72" s="327">
        <v>0</v>
      </c>
      <c r="K72" s="330">
        <v>0</v>
      </c>
      <c r="L72" s="327">
        <v>118000</v>
      </c>
      <c r="M72" s="327">
        <v>0</v>
      </c>
      <c r="N72" s="327">
        <v>0</v>
      </c>
      <c r="O72" s="328">
        <v>0</v>
      </c>
      <c r="P72" s="329">
        <v>0</v>
      </c>
      <c r="Q72" s="314">
        <f>R72+T72</f>
        <v>40137.769999999997</v>
      </c>
      <c r="R72" s="323">
        <v>40137.769999999997</v>
      </c>
      <c r="S72" s="323"/>
      <c r="T72" s="323"/>
      <c r="U72" s="315">
        <f t="shared" si="2"/>
        <v>68.714323579765178</v>
      </c>
    </row>
    <row r="73" spans="2:21" s="316" customFormat="1" ht="15.75" customHeight="1">
      <c r="B73" s="308" t="s">
        <v>168</v>
      </c>
      <c r="C73" s="308"/>
      <c r="D73" s="309" t="s">
        <v>65</v>
      </c>
      <c r="E73" s="311">
        <f>SUM(E74:E75)</f>
        <v>109900</v>
      </c>
      <c r="F73" s="311">
        <f>F74+F75</f>
        <v>113727</v>
      </c>
      <c r="G73" s="330">
        <f t="shared" si="22"/>
        <v>50896.43</v>
      </c>
      <c r="H73" s="330">
        <f t="shared" ref="H73:T73" si="23">SUM(H74:H75)</f>
        <v>50896.43</v>
      </c>
      <c r="I73" s="330">
        <f t="shared" si="23"/>
        <v>11396.43</v>
      </c>
      <c r="J73" s="330">
        <f t="shared" si="23"/>
        <v>9590.07</v>
      </c>
      <c r="K73" s="330">
        <f t="shared" si="23"/>
        <v>1806.3600000000001</v>
      </c>
      <c r="L73" s="330">
        <f t="shared" si="23"/>
        <v>39500</v>
      </c>
      <c r="M73" s="330">
        <f t="shared" si="23"/>
        <v>0</v>
      </c>
      <c r="N73" s="330">
        <f t="shared" si="23"/>
        <v>0</v>
      </c>
      <c r="O73" s="331">
        <f t="shared" si="23"/>
        <v>0</v>
      </c>
      <c r="P73" s="332">
        <f t="shared" si="23"/>
        <v>0</v>
      </c>
      <c r="Q73" s="314">
        <f t="shared" si="23"/>
        <v>0</v>
      </c>
      <c r="R73" s="314">
        <f t="shared" si="23"/>
        <v>0</v>
      </c>
      <c r="S73" s="314">
        <f t="shared" si="23"/>
        <v>0</v>
      </c>
      <c r="T73" s="314">
        <f t="shared" si="23"/>
        <v>0</v>
      </c>
      <c r="U73" s="315">
        <f t="shared" si="2"/>
        <v>44.753163276970291</v>
      </c>
    </row>
    <row r="74" spans="2:21" s="316" customFormat="1" ht="11">
      <c r="B74" s="308"/>
      <c r="C74" s="317" t="s">
        <v>169</v>
      </c>
      <c r="D74" s="335" t="s">
        <v>61</v>
      </c>
      <c r="E74" s="320">
        <v>24900</v>
      </c>
      <c r="F74" s="320">
        <v>28727</v>
      </c>
      <c r="G74" s="327">
        <f t="shared" si="22"/>
        <v>11396.43</v>
      </c>
      <c r="H74" s="327">
        <f>I74+L74+M74+N74+O74+P74</f>
        <v>11396.43</v>
      </c>
      <c r="I74" s="327">
        <f>J74+K74</f>
        <v>11396.43</v>
      </c>
      <c r="J74" s="327">
        <f>3200+1060.2+78.4+5251.47</f>
        <v>9590.07</v>
      </c>
      <c r="K74" s="327">
        <f>1054.14+752.22</f>
        <v>1806.3600000000001</v>
      </c>
      <c r="L74" s="327">
        <v>0</v>
      </c>
      <c r="M74" s="330">
        <v>0</v>
      </c>
      <c r="N74" s="330">
        <v>0</v>
      </c>
      <c r="O74" s="331">
        <v>0</v>
      </c>
      <c r="P74" s="332">
        <v>0</v>
      </c>
      <c r="Q74" s="314">
        <v>0</v>
      </c>
      <c r="R74" s="314">
        <v>0</v>
      </c>
      <c r="S74" s="314">
        <v>0</v>
      </c>
      <c r="T74" s="314">
        <v>0</v>
      </c>
      <c r="U74" s="315">
        <f>G74*100/F74</f>
        <v>39.671493716712497</v>
      </c>
    </row>
    <row r="75" spans="2:21" s="188" customFormat="1" ht="25.5" customHeight="1">
      <c r="B75" s="317"/>
      <c r="C75" s="317" t="s">
        <v>170</v>
      </c>
      <c r="D75" s="318" t="s">
        <v>171</v>
      </c>
      <c r="E75" s="336">
        <v>85000</v>
      </c>
      <c r="F75" s="336">
        <v>85000</v>
      </c>
      <c r="G75" s="327">
        <f t="shared" si="22"/>
        <v>39500</v>
      </c>
      <c r="H75" s="327">
        <f>I75+L75+M75+N75+O75+P75</f>
        <v>39500</v>
      </c>
      <c r="I75" s="337">
        <f>J75+K75</f>
        <v>0</v>
      </c>
      <c r="J75" s="337">
        <v>0</v>
      </c>
      <c r="K75" s="330">
        <v>0</v>
      </c>
      <c r="L75" s="337">
        <v>39500</v>
      </c>
      <c r="M75" s="337">
        <v>0</v>
      </c>
      <c r="N75" s="337">
        <v>0</v>
      </c>
      <c r="O75" s="338">
        <v>0</v>
      </c>
      <c r="P75" s="339">
        <v>0</v>
      </c>
      <c r="Q75" s="314">
        <v>0</v>
      </c>
      <c r="R75" s="323">
        <v>0</v>
      </c>
      <c r="S75" s="323">
        <v>0</v>
      </c>
      <c r="T75" s="323">
        <v>0</v>
      </c>
      <c r="U75" s="315">
        <f>G75*100/F75</f>
        <v>46.470588235294116</v>
      </c>
    </row>
    <row r="76" spans="2:21" s="344" customFormat="1" ht="10">
      <c r="B76" s="428" t="s">
        <v>172</v>
      </c>
      <c r="C76" s="429"/>
      <c r="D76" s="430"/>
      <c r="E76" s="340">
        <f>SUM(E73+E69+E62+E60+E49+E45+E36+E34+E32+E29+E27+E22+E20+E17+E15+E13+E9)</f>
        <v>23773414</v>
      </c>
      <c r="F76" s="340">
        <f>F9+F13+F15+F17+F20+F22+F27+F29+F34+F32+F36+F45+F49+F60+F62+F69+F73</f>
        <v>24585050.34</v>
      </c>
      <c r="G76" s="330">
        <f t="shared" si="22"/>
        <v>12738104.58</v>
      </c>
      <c r="H76" s="330">
        <f>I76+L76+M76+N76+P76</f>
        <v>12329045.460000001</v>
      </c>
      <c r="I76" s="341">
        <f>J76+K76</f>
        <v>9014281.1800000016</v>
      </c>
      <c r="J76" s="342">
        <f t="shared" ref="J76:P76" si="24">J9+J13+J15+J17+J20+J22+J27+J29+J32+J34+J36+J45+J49+J60+J62+J69+J73</f>
        <v>6211615.4900000012</v>
      </c>
      <c r="K76" s="330">
        <f t="shared" si="24"/>
        <v>2802665.69</v>
      </c>
      <c r="L76" s="342">
        <f t="shared" si="24"/>
        <v>374674.86</v>
      </c>
      <c r="M76" s="342">
        <f t="shared" si="24"/>
        <v>2298254.52</v>
      </c>
      <c r="N76" s="342">
        <f t="shared" si="24"/>
        <v>161850.47</v>
      </c>
      <c r="O76" s="341">
        <f t="shared" si="24"/>
        <v>0</v>
      </c>
      <c r="P76" s="355">
        <f t="shared" si="24"/>
        <v>479984.43</v>
      </c>
      <c r="Q76" s="314">
        <f>R76+T76</f>
        <v>409059.11999999994</v>
      </c>
      <c r="R76" s="343">
        <f>R9+R13+R15+R17+R20+R22+R27+R29+R32+R34+R36+R45+R49+R60+R62+R69+R73</f>
        <v>409059.11999999994</v>
      </c>
      <c r="S76" s="343">
        <f>S9+S13+S15+S17+S20+S22+S27+S29+S32+S34+S36+S45+S49+S60+S62+S69+S73</f>
        <v>0</v>
      </c>
      <c r="T76" s="343">
        <f>T9+T13+T15+T17+T20+T22+T27+T29+T32+T34+T34+T36+T45+T49+T60+T62+T69+T73</f>
        <v>0</v>
      </c>
      <c r="U76" s="315">
        <f>G76*100/F76</f>
        <v>51.812399827691387</v>
      </c>
    </row>
    <row r="77" spans="2:21" s="20" customFormat="1" ht="10">
      <c r="B77" s="194"/>
      <c r="C77" s="194"/>
      <c r="D77" s="194"/>
      <c r="E77" s="194"/>
      <c r="F77" s="194"/>
      <c r="G77" s="194"/>
      <c r="H77" s="194"/>
      <c r="I77" s="194"/>
      <c r="J77" s="345"/>
      <c r="K77" s="345"/>
      <c r="L77" s="345"/>
      <c r="M77" s="346"/>
      <c r="N77" s="346"/>
    </row>
    <row r="78" spans="2:21" s="20" customFormat="1" ht="11">
      <c r="B78" s="347"/>
      <c r="C78" s="194"/>
      <c r="D78" s="194"/>
      <c r="E78" s="194"/>
      <c r="F78" s="194"/>
      <c r="G78" s="194"/>
      <c r="H78" s="194"/>
      <c r="I78" s="194"/>
      <c r="J78" s="345"/>
      <c r="K78" s="345"/>
      <c r="L78" s="345"/>
      <c r="M78" s="346"/>
      <c r="N78" s="346"/>
    </row>
    <row r="79" spans="2:21" s="20" customFormat="1" ht="10">
      <c r="B79" s="194"/>
      <c r="C79" s="194"/>
      <c r="D79" s="194"/>
      <c r="E79" s="194"/>
      <c r="F79" s="194"/>
      <c r="G79" s="194"/>
      <c r="H79" s="194"/>
      <c r="I79" s="194"/>
      <c r="J79" s="345"/>
      <c r="K79" s="345"/>
      <c r="L79" s="345"/>
      <c r="M79" s="346"/>
      <c r="N79" s="346"/>
    </row>
    <row r="80" spans="2:21" s="20" customFormat="1" ht="10">
      <c r="B80" s="194"/>
      <c r="C80" s="194"/>
      <c r="D80" s="194"/>
      <c r="E80" s="194"/>
      <c r="F80" s="194"/>
      <c r="G80" s="194"/>
      <c r="H80" s="194"/>
      <c r="I80" s="194"/>
      <c r="J80" s="345"/>
      <c r="K80" s="345"/>
      <c r="L80" s="345"/>
      <c r="M80" s="346"/>
      <c r="N80" s="346"/>
    </row>
    <row r="81" spans="2:14" s="20" customFormat="1" ht="10">
      <c r="B81" s="194"/>
      <c r="C81" s="194"/>
      <c r="D81" s="194"/>
      <c r="E81" s="194"/>
      <c r="F81" s="194"/>
      <c r="G81" s="194"/>
      <c r="H81" s="194"/>
      <c r="I81" s="194"/>
      <c r="J81" s="345"/>
      <c r="K81" s="345"/>
      <c r="L81" s="345"/>
      <c r="M81" s="346"/>
      <c r="N81" s="346"/>
    </row>
    <row r="82" spans="2:14" s="20" customFormat="1" ht="10">
      <c r="B82" s="194"/>
      <c r="C82" s="194"/>
      <c r="D82" s="194"/>
      <c r="E82" s="194"/>
      <c r="F82" s="194"/>
      <c r="G82" s="194"/>
      <c r="H82" s="194"/>
      <c r="I82" s="194"/>
      <c r="J82" s="345"/>
      <c r="K82" s="345"/>
      <c r="L82" s="345"/>
      <c r="M82" s="346"/>
      <c r="N82" s="346"/>
    </row>
    <row r="83" spans="2:14" s="20" customFormat="1" ht="10">
      <c r="B83" s="194"/>
      <c r="C83" s="194"/>
      <c r="D83" s="194"/>
      <c r="E83" s="194"/>
      <c r="F83" s="194"/>
      <c r="G83" s="194"/>
      <c r="H83" s="194"/>
      <c r="I83" s="194"/>
      <c r="J83" s="345"/>
      <c r="K83" s="345"/>
      <c r="L83" s="345"/>
      <c r="M83" s="346"/>
      <c r="N83" s="346"/>
    </row>
    <row r="84" spans="2:14" s="20" customFormat="1" ht="10">
      <c r="B84" s="194"/>
      <c r="C84" s="194"/>
      <c r="D84" s="194"/>
      <c r="E84" s="194"/>
      <c r="F84" s="194"/>
      <c r="G84" s="194"/>
      <c r="H84" s="194"/>
      <c r="I84" s="194"/>
      <c r="J84" s="194"/>
      <c r="K84" s="194"/>
      <c r="L84" s="194"/>
    </row>
    <row r="85" spans="2:14" s="20" customFormat="1" ht="10">
      <c r="B85" s="194"/>
      <c r="C85" s="194"/>
      <c r="D85" s="194"/>
      <c r="E85" s="194"/>
      <c r="F85" s="194"/>
      <c r="G85" s="194"/>
      <c r="H85" s="194"/>
      <c r="I85" s="194"/>
      <c r="J85" s="194"/>
      <c r="K85" s="194"/>
      <c r="L85" s="194"/>
    </row>
    <row r="86" spans="2:14" s="20" customFormat="1" ht="10">
      <c r="B86" s="194"/>
      <c r="C86" s="194"/>
      <c r="D86" s="194"/>
      <c r="E86" s="194"/>
      <c r="F86" s="194"/>
      <c r="G86" s="194"/>
      <c r="H86" s="194"/>
      <c r="I86" s="194"/>
      <c r="J86" s="194"/>
      <c r="K86" s="194"/>
      <c r="L86" s="194"/>
    </row>
    <row r="87" spans="2:14" s="20" customFormat="1" ht="10">
      <c r="B87" s="194"/>
      <c r="C87" s="194"/>
      <c r="D87" s="194"/>
      <c r="E87" s="194"/>
      <c r="F87" s="194"/>
      <c r="G87" s="194"/>
      <c r="H87" s="194"/>
      <c r="I87" s="194"/>
      <c r="J87" s="194"/>
      <c r="K87" s="194"/>
      <c r="L87" s="194"/>
    </row>
    <row r="88" spans="2:14" s="14" customFormat="1" ht="11">
      <c r="B88" s="13"/>
      <c r="C88" s="13"/>
      <c r="D88" s="13"/>
      <c r="E88" s="13"/>
      <c r="F88" s="13"/>
      <c r="G88" s="13"/>
      <c r="H88" s="13"/>
      <c r="I88" s="13"/>
      <c r="J88" s="13"/>
      <c r="K88" s="13"/>
      <c r="L88" s="13"/>
    </row>
    <row r="89" spans="2:14" s="14" customFormat="1" ht="11">
      <c r="B89" s="13"/>
      <c r="C89" s="13"/>
      <c r="D89" s="13"/>
      <c r="E89" s="13"/>
      <c r="F89" s="13"/>
      <c r="G89" s="13"/>
      <c r="H89" s="13"/>
      <c r="I89" s="13"/>
      <c r="J89" s="13"/>
      <c r="K89" s="13"/>
      <c r="L89" s="13"/>
    </row>
    <row r="90" spans="2:14" s="14" customFormat="1" ht="11">
      <c r="B90" s="13"/>
      <c r="C90" s="13"/>
      <c r="D90" s="13"/>
      <c r="E90" s="13"/>
      <c r="F90" s="13"/>
      <c r="G90" s="13"/>
      <c r="H90" s="13"/>
      <c r="I90" s="13"/>
      <c r="J90" s="13"/>
      <c r="K90" s="13"/>
      <c r="L90" s="13"/>
    </row>
    <row r="91" spans="2:14" s="14" customFormat="1" ht="11">
      <c r="B91" s="13"/>
      <c r="C91" s="13"/>
      <c r="D91" s="13"/>
      <c r="E91" s="13"/>
      <c r="F91" s="13"/>
      <c r="G91" s="13"/>
      <c r="H91" s="13"/>
      <c r="I91" s="13"/>
      <c r="J91" s="13"/>
      <c r="K91" s="13"/>
      <c r="L91" s="13"/>
    </row>
  </sheetData>
  <mergeCells count="24">
    <mergeCell ref="E5:E7"/>
    <mergeCell ref="F5:F7"/>
    <mergeCell ref="M1:U1"/>
    <mergeCell ref="B76:D76"/>
    <mergeCell ref="M2:P2"/>
    <mergeCell ref="I6:I7"/>
    <mergeCell ref="J6:K6"/>
    <mergeCell ref="L6:L7"/>
    <mergeCell ref="M6:M7"/>
    <mergeCell ref="N6:N7"/>
    <mergeCell ref="G5:G7"/>
    <mergeCell ref="B5:B7"/>
    <mergeCell ref="C5:C7"/>
    <mergeCell ref="D5:D7"/>
    <mergeCell ref="U5:U7"/>
    <mergeCell ref="H5:H7"/>
    <mergeCell ref="J1:K1"/>
    <mergeCell ref="R5:T5"/>
    <mergeCell ref="Q5:Q7"/>
    <mergeCell ref="R6:R7"/>
    <mergeCell ref="T6:T7"/>
    <mergeCell ref="O6:O7"/>
    <mergeCell ref="P6:P7"/>
    <mergeCell ref="I5:P5"/>
  </mergeCells>
  <pageMargins left="0.23622047244094491" right="3.937007874015748E-2" top="0.74803149606299213" bottom="0.74803149606299213" header="0.31496062992125984" footer="0.31496062992125984"/>
  <pageSetup orientation="landscape" horizontalDpi="300" verticalDpi="30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workbookViewId="0">
      <selection activeCell="F29" sqref="F29"/>
    </sheetView>
  </sheetViews>
  <sheetFormatPr baseColWidth="10" defaultColWidth="8.7109375" defaultRowHeight="14" x14ac:dyDescent="0"/>
  <cols>
    <col min="1" max="1" width="3.42578125" customWidth="1"/>
    <col min="2" max="2" width="20.85546875" customWidth="1"/>
    <col min="3" max="3" width="9.85546875" customWidth="1"/>
    <col min="4" max="4" width="11.85546875" customWidth="1"/>
    <col min="5" max="5" width="11.42578125" hidden="1" customWidth="1"/>
    <col min="6" max="6" width="15.85546875" customWidth="1"/>
    <col min="7" max="7" width="14.28515625" customWidth="1"/>
    <col min="8" max="8" width="5.5703125" customWidth="1"/>
    <col min="257" max="257" width="6.42578125" customWidth="1"/>
    <col min="258" max="258" width="24.5703125" customWidth="1"/>
    <col min="260" max="260" width="12.85546875" customWidth="1"/>
    <col min="261" max="261" width="0" hidden="1" customWidth="1"/>
    <col min="262" max="263" width="17.28515625" customWidth="1"/>
    <col min="513" max="513" width="6.42578125" customWidth="1"/>
    <col min="514" max="514" width="24.5703125" customWidth="1"/>
    <col min="516" max="516" width="12.85546875" customWidth="1"/>
    <col min="517" max="517" width="0" hidden="1" customWidth="1"/>
    <col min="518" max="519" width="17.28515625" customWidth="1"/>
    <col min="769" max="769" width="6.42578125" customWidth="1"/>
    <col min="770" max="770" width="24.5703125" customWidth="1"/>
    <col min="772" max="772" width="12.85546875" customWidth="1"/>
    <col min="773" max="773" width="0" hidden="1" customWidth="1"/>
    <col min="774" max="775" width="17.28515625" customWidth="1"/>
    <col min="1025" max="1025" width="6.42578125" customWidth="1"/>
    <col min="1026" max="1026" width="24.5703125" customWidth="1"/>
    <col min="1028" max="1028" width="12.85546875" customWidth="1"/>
    <col min="1029" max="1029" width="0" hidden="1" customWidth="1"/>
    <col min="1030" max="1031" width="17.28515625" customWidth="1"/>
    <col min="1281" max="1281" width="6.42578125" customWidth="1"/>
    <col min="1282" max="1282" width="24.5703125" customWidth="1"/>
    <col min="1284" max="1284" width="12.85546875" customWidth="1"/>
    <col min="1285" max="1285" width="0" hidden="1" customWidth="1"/>
    <col min="1286" max="1287" width="17.28515625" customWidth="1"/>
    <col min="1537" max="1537" width="6.42578125" customWidth="1"/>
    <col min="1538" max="1538" width="24.5703125" customWidth="1"/>
    <col min="1540" max="1540" width="12.85546875" customWidth="1"/>
    <col min="1541" max="1541" width="0" hidden="1" customWidth="1"/>
    <col min="1542" max="1543" width="17.28515625" customWidth="1"/>
    <col min="1793" max="1793" width="6.42578125" customWidth="1"/>
    <col min="1794" max="1794" width="24.5703125" customWidth="1"/>
    <col min="1796" max="1796" width="12.85546875" customWidth="1"/>
    <col min="1797" max="1797" width="0" hidden="1" customWidth="1"/>
    <col min="1798" max="1799" width="17.28515625" customWidth="1"/>
    <col min="2049" max="2049" width="6.42578125" customWidth="1"/>
    <col min="2050" max="2050" width="24.5703125" customWidth="1"/>
    <col min="2052" max="2052" width="12.85546875" customWidth="1"/>
    <col min="2053" max="2053" width="0" hidden="1" customWidth="1"/>
    <col min="2054" max="2055" width="17.28515625" customWidth="1"/>
    <col min="2305" max="2305" width="6.42578125" customWidth="1"/>
    <col min="2306" max="2306" width="24.5703125" customWidth="1"/>
    <col min="2308" max="2308" width="12.85546875" customWidth="1"/>
    <col min="2309" max="2309" width="0" hidden="1" customWidth="1"/>
    <col min="2310" max="2311" width="17.28515625" customWidth="1"/>
    <col min="2561" max="2561" width="6.42578125" customWidth="1"/>
    <col min="2562" max="2562" width="24.5703125" customWidth="1"/>
    <col min="2564" max="2564" width="12.85546875" customWidth="1"/>
    <col min="2565" max="2565" width="0" hidden="1" customWidth="1"/>
    <col min="2566" max="2567" width="17.28515625" customWidth="1"/>
    <col min="2817" max="2817" width="6.42578125" customWidth="1"/>
    <col min="2818" max="2818" width="24.5703125" customWidth="1"/>
    <col min="2820" max="2820" width="12.85546875" customWidth="1"/>
    <col min="2821" max="2821" width="0" hidden="1" customWidth="1"/>
    <col min="2822" max="2823" width="17.28515625" customWidth="1"/>
    <col min="3073" max="3073" width="6.42578125" customWidth="1"/>
    <col min="3074" max="3074" width="24.5703125" customWidth="1"/>
    <col min="3076" max="3076" width="12.85546875" customWidth="1"/>
    <col min="3077" max="3077" width="0" hidden="1" customWidth="1"/>
    <col min="3078" max="3079" width="17.28515625" customWidth="1"/>
    <col min="3329" max="3329" width="6.42578125" customWidth="1"/>
    <col min="3330" max="3330" width="24.5703125" customWidth="1"/>
    <col min="3332" max="3332" width="12.85546875" customWidth="1"/>
    <col min="3333" max="3333" width="0" hidden="1" customWidth="1"/>
    <col min="3334" max="3335" width="17.28515625" customWidth="1"/>
    <col min="3585" max="3585" width="6.42578125" customWidth="1"/>
    <col min="3586" max="3586" width="24.5703125" customWidth="1"/>
    <col min="3588" max="3588" width="12.85546875" customWidth="1"/>
    <col min="3589" max="3589" width="0" hidden="1" customWidth="1"/>
    <col min="3590" max="3591" width="17.28515625" customWidth="1"/>
    <col min="3841" max="3841" width="6.42578125" customWidth="1"/>
    <col min="3842" max="3842" width="24.5703125" customWidth="1"/>
    <col min="3844" max="3844" width="12.85546875" customWidth="1"/>
    <col min="3845" max="3845" width="0" hidden="1" customWidth="1"/>
    <col min="3846" max="3847" width="17.28515625" customWidth="1"/>
    <col min="4097" max="4097" width="6.42578125" customWidth="1"/>
    <col min="4098" max="4098" width="24.5703125" customWidth="1"/>
    <col min="4100" max="4100" width="12.85546875" customWidth="1"/>
    <col min="4101" max="4101" width="0" hidden="1" customWidth="1"/>
    <col min="4102" max="4103" width="17.28515625" customWidth="1"/>
    <col min="4353" max="4353" width="6.42578125" customWidth="1"/>
    <col min="4354" max="4354" width="24.5703125" customWidth="1"/>
    <col min="4356" max="4356" width="12.85546875" customWidth="1"/>
    <col min="4357" max="4357" width="0" hidden="1" customWidth="1"/>
    <col min="4358" max="4359" width="17.28515625" customWidth="1"/>
    <col min="4609" max="4609" width="6.42578125" customWidth="1"/>
    <col min="4610" max="4610" width="24.5703125" customWidth="1"/>
    <col min="4612" max="4612" width="12.85546875" customWidth="1"/>
    <col min="4613" max="4613" width="0" hidden="1" customWidth="1"/>
    <col min="4614" max="4615" width="17.28515625" customWidth="1"/>
    <col min="4865" max="4865" width="6.42578125" customWidth="1"/>
    <col min="4866" max="4866" width="24.5703125" customWidth="1"/>
    <col min="4868" max="4868" width="12.85546875" customWidth="1"/>
    <col min="4869" max="4869" width="0" hidden="1" customWidth="1"/>
    <col min="4870" max="4871" width="17.28515625" customWidth="1"/>
    <col min="5121" max="5121" width="6.42578125" customWidth="1"/>
    <col min="5122" max="5122" width="24.5703125" customWidth="1"/>
    <col min="5124" max="5124" width="12.85546875" customWidth="1"/>
    <col min="5125" max="5125" width="0" hidden="1" customWidth="1"/>
    <col min="5126" max="5127" width="17.28515625" customWidth="1"/>
    <col min="5377" max="5377" width="6.42578125" customWidth="1"/>
    <col min="5378" max="5378" width="24.5703125" customWidth="1"/>
    <col min="5380" max="5380" width="12.85546875" customWidth="1"/>
    <col min="5381" max="5381" width="0" hidden="1" customWidth="1"/>
    <col min="5382" max="5383" width="17.28515625" customWidth="1"/>
    <col min="5633" max="5633" width="6.42578125" customWidth="1"/>
    <col min="5634" max="5634" width="24.5703125" customWidth="1"/>
    <col min="5636" max="5636" width="12.85546875" customWidth="1"/>
    <col min="5637" max="5637" width="0" hidden="1" customWidth="1"/>
    <col min="5638" max="5639" width="17.28515625" customWidth="1"/>
    <col min="5889" max="5889" width="6.42578125" customWidth="1"/>
    <col min="5890" max="5890" width="24.5703125" customWidth="1"/>
    <col min="5892" max="5892" width="12.85546875" customWidth="1"/>
    <col min="5893" max="5893" width="0" hidden="1" customWidth="1"/>
    <col min="5894" max="5895" width="17.28515625" customWidth="1"/>
    <col min="6145" max="6145" width="6.42578125" customWidth="1"/>
    <col min="6146" max="6146" width="24.5703125" customWidth="1"/>
    <col min="6148" max="6148" width="12.85546875" customWidth="1"/>
    <col min="6149" max="6149" width="0" hidden="1" customWidth="1"/>
    <col min="6150" max="6151" width="17.28515625" customWidth="1"/>
    <col min="6401" max="6401" width="6.42578125" customWidth="1"/>
    <col min="6402" max="6402" width="24.5703125" customWidth="1"/>
    <col min="6404" max="6404" width="12.85546875" customWidth="1"/>
    <col min="6405" max="6405" width="0" hidden="1" customWidth="1"/>
    <col min="6406" max="6407" width="17.28515625" customWidth="1"/>
    <col min="6657" max="6657" width="6.42578125" customWidth="1"/>
    <col min="6658" max="6658" width="24.5703125" customWidth="1"/>
    <col min="6660" max="6660" width="12.85546875" customWidth="1"/>
    <col min="6661" max="6661" width="0" hidden="1" customWidth="1"/>
    <col min="6662" max="6663" width="17.28515625" customWidth="1"/>
    <col min="6913" max="6913" width="6.42578125" customWidth="1"/>
    <col min="6914" max="6914" width="24.5703125" customWidth="1"/>
    <col min="6916" max="6916" width="12.85546875" customWidth="1"/>
    <col min="6917" max="6917" width="0" hidden="1" customWidth="1"/>
    <col min="6918" max="6919" width="17.28515625" customWidth="1"/>
    <col min="7169" max="7169" width="6.42578125" customWidth="1"/>
    <col min="7170" max="7170" width="24.5703125" customWidth="1"/>
    <col min="7172" max="7172" width="12.85546875" customWidth="1"/>
    <col min="7173" max="7173" width="0" hidden="1" customWidth="1"/>
    <col min="7174" max="7175" width="17.28515625" customWidth="1"/>
    <col min="7425" max="7425" width="6.42578125" customWidth="1"/>
    <col min="7426" max="7426" width="24.5703125" customWidth="1"/>
    <col min="7428" max="7428" width="12.85546875" customWidth="1"/>
    <col min="7429" max="7429" width="0" hidden="1" customWidth="1"/>
    <col min="7430" max="7431" width="17.28515625" customWidth="1"/>
    <col min="7681" max="7681" width="6.42578125" customWidth="1"/>
    <col min="7682" max="7682" width="24.5703125" customWidth="1"/>
    <col min="7684" max="7684" width="12.85546875" customWidth="1"/>
    <col min="7685" max="7685" width="0" hidden="1" customWidth="1"/>
    <col min="7686" max="7687" width="17.28515625" customWidth="1"/>
    <col min="7937" max="7937" width="6.42578125" customWidth="1"/>
    <col min="7938" max="7938" width="24.5703125" customWidth="1"/>
    <col min="7940" max="7940" width="12.85546875" customWidth="1"/>
    <col min="7941" max="7941" width="0" hidden="1" customWidth="1"/>
    <col min="7942" max="7943" width="17.28515625" customWidth="1"/>
    <col min="8193" max="8193" width="6.42578125" customWidth="1"/>
    <col min="8194" max="8194" width="24.5703125" customWidth="1"/>
    <col min="8196" max="8196" width="12.85546875" customWidth="1"/>
    <col min="8197" max="8197" width="0" hidden="1" customWidth="1"/>
    <col min="8198" max="8199" width="17.28515625" customWidth="1"/>
    <col min="8449" max="8449" width="6.42578125" customWidth="1"/>
    <col min="8450" max="8450" width="24.5703125" customWidth="1"/>
    <col min="8452" max="8452" width="12.85546875" customWidth="1"/>
    <col min="8453" max="8453" width="0" hidden="1" customWidth="1"/>
    <col min="8454" max="8455" width="17.28515625" customWidth="1"/>
    <col min="8705" max="8705" width="6.42578125" customWidth="1"/>
    <col min="8706" max="8706" width="24.5703125" customWidth="1"/>
    <col min="8708" max="8708" width="12.85546875" customWidth="1"/>
    <col min="8709" max="8709" width="0" hidden="1" customWidth="1"/>
    <col min="8710" max="8711" width="17.28515625" customWidth="1"/>
    <col min="8961" max="8961" width="6.42578125" customWidth="1"/>
    <col min="8962" max="8962" width="24.5703125" customWidth="1"/>
    <col min="8964" max="8964" width="12.85546875" customWidth="1"/>
    <col min="8965" max="8965" width="0" hidden="1" customWidth="1"/>
    <col min="8966" max="8967" width="17.28515625" customWidth="1"/>
    <col min="9217" max="9217" width="6.42578125" customWidth="1"/>
    <col min="9218" max="9218" width="24.5703125" customWidth="1"/>
    <col min="9220" max="9220" width="12.85546875" customWidth="1"/>
    <col min="9221" max="9221" width="0" hidden="1" customWidth="1"/>
    <col min="9222" max="9223" width="17.28515625" customWidth="1"/>
    <col min="9473" max="9473" width="6.42578125" customWidth="1"/>
    <col min="9474" max="9474" width="24.5703125" customWidth="1"/>
    <col min="9476" max="9476" width="12.85546875" customWidth="1"/>
    <col min="9477" max="9477" width="0" hidden="1" customWidth="1"/>
    <col min="9478" max="9479" width="17.28515625" customWidth="1"/>
    <col min="9729" max="9729" width="6.42578125" customWidth="1"/>
    <col min="9730" max="9730" width="24.5703125" customWidth="1"/>
    <col min="9732" max="9732" width="12.85546875" customWidth="1"/>
    <col min="9733" max="9733" width="0" hidden="1" customWidth="1"/>
    <col min="9734" max="9735" width="17.28515625" customWidth="1"/>
    <col min="9985" max="9985" width="6.42578125" customWidth="1"/>
    <col min="9986" max="9986" width="24.5703125" customWidth="1"/>
    <col min="9988" max="9988" width="12.85546875" customWidth="1"/>
    <col min="9989" max="9989" width="0" hidden="1" customWidth="1"/>
    <col min="9990" max="9991" width="17.28515625" customWidth="1"/>
    <col min="10241" max="10241" width="6.42578125" customWidth="1"/>
    <col min="10242" max="10242" width="24.5703125" customWidth="1"/>
    <col min="10244" max="10244" width="12.85546875" customWidth="1"/>
    <col min="10245" max="10245" width="0" hidden="1" customWidth="1"/>
    <col min="10246" max="10247" width="17.28515625" customWidth="1"/>
    <col min="10497" max="10497" width="6.42578125" customWidth="1"/>
    <col min="10498" max="10498" width="24.5703125" customWidth="1"/>
    <col min="10500" max="10500" width="12.85546875" customWidth="1"/>
    <col min="10501" max="10501" width="0" hidden="1" customWidth="1"/>
    <col min="10502" max="10503" width="17.28515625" customWidth="1"/>
    <col min="10753" max="10753" width="6.42578125" customWidth="1"/>
    <col min="10754" max="10754" width="24.5703125" customWidth="1"/>
    <col min="10756" max="10756" width="12.85546875" customWidth="1"/>
    <col min="10757" max="10757" width="0" hidden="1" customWidth="1"/>
    <col min="10758" max="10759" width="17.28515625" customWidth="1"/>
    <col min="11009" max="11009" width="6.42578125" customWidth="1"/>
    <col min="11010" max="11010" width="24.5703125" customWidth="1"/>
    <col min="11012" max="11012" width="12.85546875" customWidth="1"/>
    <col min="11013" max="11013" width="0" hidden="1" customWidth="1"/>
    <col min="11014" max="11015" width="17.28515625" customWidth="1"/>
    <col min="11265" max="11265" width="6.42578125" customWidth="1"/>
    <col min="11266" max="11266" width="24.5703125" customWidth="1"/>
    <col min="11268" max="11268" width="12.85546875" customWidth="1"/>
    <col min="11269" max="11269" width="0" hidden="1" customWidth="1"/>
    <col min="11270" max="11271" width="17.28515625" customWidth="1"/>
    <col min="11521" max="11521" width="6.42578125" customWidth="1"/>
    <col min="11522" max="11522" width="24.5703125" customWidth="1"/>
    <col min="11524" max="11524" width="12.85546875" customWidth="1"/>
    <col min="11525" max="11525" width="0" hidden="1" customWidth="1"/>
    <col min="11526" max="11527" width="17.28515625" customWidth="1"/>
    <col min="11777" max="11777" width="6.42578125" customWidth="1"/>
    <col min="11778" max="11778" width="24.5703125" customWidth="1"/>
    <col min="11780" max="11780" width="12.85546875" customWidth="1"/>
    <col min="11781" max="11781" width="0" hidden="1" customWidth="1"/>
    <col min="11782" max="11783" width="17.28515625" customWidth="1"/>
    <col min="12033" max="12033" width="6.42578125" customWidth="1"/>
    <col min="12034" max="12034" width="24.5703125" customWidth="1"/>
    <col min="12036" max="12036" width="12.85546875" customWidth="1"/>
    <col min="12037" max="12037" width="0" hidden="1" customWidth="1"/>
    <col min="12038" max="12039" width="17.28515625" customWidth="1"/>
    <col min="12289" max="12289" width="6.42578125" customWidth="1"/>
    <col min="12290" max="12290" width="24.5703125" customWidth="1"/>
    <col min="12292" max="12292" width="12.85546875" customWidth="1"/>
    <col min="12293" max="12293" width="0" hidden="1" customWidth="1"/>
    <col min="12294" max="12295" width="17.28515625" customWidth="1"/>
    <col min="12545" max="12545" width="6.42578125" customWidth="1"/>
    <col min="12546" max="12546" width="24.5703125" customWidth="1"/>
    <col min="12548" max="12548" width="12.85546875" customWidth="1"/>
    <col min="12549" max="12549" width="0" hidden="1" customWidth="1"/>
    <col min="12550" max="12551" width="17.28515625" customWidth="1"/>
    <col min="12801" max="12801" width="6.42578125" customWidth="1"/>
    <col min="12802" max="12802" width="24.5703125" customWidth="1"/>
    <col min="12804" max="12804" width="12.85546875" customWidth="1"/>
    <col min="12805" max="12805" width="0" hidden="1" customWidth="1"/>
    <col min="12806" max="12807" width="17.28515625" customWidth="1"/>
    <col min="13057" max="13057" width="6.42578125" customWidth="1"/>
    <col min="13058" max="13058" width="24.5703125" customWidth="1"/>
    <col min="13060" max="13060" width="12.85546875" customWidth="1"/>
    <col min="13061" max="13061" width="0" hidden="1" customWidth="1"/>
    <col min="13062" max="13063" width="17.28515625" customWidth="1"/>
    <col min="13313" max="13313" width="6.42578125" customWidth="1"/>
    <col min="13314" max="13314" width="24.5703125" customWidth="1"/>
    <col min="13316" max="13316" width="12.85546875" customWidth="1"/>
    <col min="13317" max="13317" width="0" hidden="1" customWidth="1"/>
    <col min="13318" max="13319" width="17.28515625" customWidth="1"/>
    <col min="13569" max="13569" width="6.42578125" customWidth="1"/>
    <col min="13570" max="13570" width="24.5703125" customWidth="1"/>
    <col min="13572" max="13572" width="12.85546875" customWidth="1"/>
    <col min="13573" max="13573" width="0" hidden="1" customWidth="1"/>
    <col min="13574" max="13575" width="17.28515625" customWidth="1"/>
    <col min="13825" max="13825" width="6.42578125" customWidth="1"/>
    <col min="13826" max="13826" width="24.5703125" customWidth="1"/>
    <col min="13828" max="13828" width="12.85546875" customWidth="1"/>
    <col min="13829" max="13829" width="0" hidden="1" customWidth="1"/>
    <col min="13830" max="13831" width="17.28515625" customWidth="1"/>
    <col min="14081" max="14081" width="6.42578125" customWidth="1"/>
    <col min="14082" max="14082" width="24.5703125" customWidth="1"/>
    <col min="14084" max="14084" width="12.85546875" customWidth="1"/>
    <col min="14085" max="14085" width="0" hidden="1" customWidth="1"/>
    <col min="14086" max="14087" width="17.28515625" customWidth="1"/>
    <col min="14337" max="14337" width="6.42578125" customWidth="1"/>
    <col min="14338" max="14338" width="24.5703125" customWidth="1"/>
    <col min="14340" max="14340" width="12.85546875" customWidth="1"/>
    <col min="14341" max="14341" width="0" hidden="1" customWidth="1"/>
    <col min="14342" max="14343" width="17.28515625" customWidth="1"/>
    <col min="14593" max="14593" width="6.42578125" customWidth="1"/>
    <col min="14594" max="14594" width="24.5703125" customWidth="1"/>
    <col min="14596" max="14596" width="12.85546875" customWidth="1"/>
    <col min="14597" max="14597" width="0" hidden="1" customWidth="1"/>
    <col min="14598" max="14599" width="17.28515625" customWidth="1"/>
    <col min="14849" max="14849" width="6.42578125" customWidth="1"/>
    <col min="14850" max="14850" width="24.5703125" customWidth="1"/>
    <col min="14852" max="14852" width="12.85546875" customWidth="1"/>
    <col min="14853" max="14853" width="0" hidden="1" customWidth="1"/>
    <col min="14854" max="14855" width="17.28515625" customWidth="1"/>
    <col min="15105" max="15105" width="6.42578125" customWidth="1"/>
    <col min="15106" max="15106" width="24.5703125" customWidth="1"/>
    <col min="15108" max="15108" width="12.85546875" customWidth="1"/>
    <col min="15109" max="15109" width="0" hidden="1" customWidth="1"/>
    <col min="15110" max="15111" width="17.28515625" customWidth="1"/>
    <col min="15361" max="15361" width="6.42578125" customWidth="1"/>
    <col min="15362" max="15362" width="24.5703125" customWidth="1"/>
    <col min="15364" max="15364" width="12.85546875" customWidth="1"/>
    <col min="15365" max="15365" width="0" hidden="1" customWidth="1"/>
    <col min="15366" max="15367" width="17.28515625" customWidth="1"/>
    <col min="15617" max="15617" width="6.42578125" customWidth="1"/>
    <col min="15618" max="15618" width="24.5703125" customWidth="1"/>
    <col min="15620" max="15620" width="12.85546875" customWidth="1"/>
    <col min="15621" max="15621" width="0" hidden="1" customWidth="1"/>
    <col min="15622" max="15623" width="17.28515625" customWidth="1"/>
    <col min="15873" max="15873" width="6.42578125" customWidth="1"/>
    <col min="15874" max="15874" width="24.5703125" customWidth="1"/>
    <col min="15876" max="15876" width="12.85546875" customWidth="1"/>
    <col min="15877" max="15877" width="0" hidden="1" customWidth="1"/>
    <col min="15878" max="15879" width="17.28515625" customWidth="1"/>
    <col min="16129" max="16129" width="6.42578125" customWidth="1"/>
    <col min="16130" max="16130" width="24.5703125" customWidth="1"/>
    <col min="16132" max="16132" width="12.85546875" customWidth="1"/>
    <col min="16133" max="16133" width="0" hidden="1" customWidth="1"/>
    <col min="16134" max="16135" width="17.28515625" customWidth="1"/>
  </cols>
  <sheetData>
    <row r="1" spans="1:8">
      <c r="C1" s="20"/>
      <c r="D1" s="466" t="s">
        <v>218</v>
      </c>
      <c r="E1" s="466"/>
      <c r="F1" s="466"/>
      <c r="G1" s="466"/>
    </row>
    <row r="2" spans="1:8">
      <c r="C2" s="20"/>
      <c r="D2" s="20"/>
      <c r="E2" s="467"/>
      <c r="F2" s="467"/>
      <c r="G2" s="467"/>
    </row>
    <row r="3" spans="1:8">
      <c r="C3" s="467"/>
      <c r="D3" s="467"/>
      <c r="E3" s="467"/>
      <c r="F3" s="467"/>
      <c r="G3" s="467"/>
    </row>
    <row r="4" spans="1:8">
      <c r="E4" s="468"/>
      <c r="F4" s="468"/>
    </row>
    <row r="5" spans="1:8">
      <c r="B5" s="469" t="s">
        <v>304</v>
      </c>
      <c r="C5" s="469"/>
      <c r="D5" s="469"/>
    </row>
    <row r="6" spans="1:8">
      <c r="A6" s="9"/>
      <c r="B6" s="465"/>
      <c r="C6" s="465"/>
      <c r="D6" s="465"/>
    </row>
    <row r="7" spans="1:8">
      <c r="A7" s="21"/>
      <c r="B7" s="9"/>
      <c r="C7" s="9"/>
      <c r="D7" s="9"/>
    </row>
    <row r="8" spans="1:8" s="22" customFormat="1" ht="14.25" customHeight="1">
      <c r="A8" s="455" t="s">
        <v>174</v>
      </c>
      <c r="B8" s="455" t="s">
        <v>2</v>
      </c>
      <c r="C8" s="456" t="s">
        <v>175</v>
      </c>
      <c r="D8" s="458" t="s">
        <v>305</v>
      </c>
      <c r="E8" s="459" t="s">
        <v>219</v>
      </c>
      <c r="F8" s="462" t="s">
        <v>306</v>
      </c>
      <c r="G8" s="462" t="s">
        <v>262</v>
      </c>
      <c r="H8" s="448" t="s">
        <v>3</v>
      </c>
    </row>
    <row r="9" spans="1:8" s="22" customFormat="1">
      <c r="A9" s="455"/>
      <c r="B9" s="455"/>
      <c r="C9" s="457"/>
      <c r="D9" s="458"/>
      <c r="E9" s="460"/>
      <c r="F9" s="463"/>
      <c r="G9" s="463"/>
      <c r="H9" s="449"/>
    </row>
    <row r="10" spans="1:8" s="22" customFormat="1">
      <c r="A10" s="455"/>
      <c r="B10" s="455"/>
      <c r="C10" s="457"/>
      <c r="D10" s="458"/>
      <c r="E10" s="461"/>
      <c r="F10" s="464"/>
      <c r="G10" s="464"/>
      <c r="H10" s="450"/>
    </row>
    <row r="11" spans="1:8" s="25" customFormat="1" ht="11">
      <c r="A11" s="23">
        <v>1</v>
      </c>
      <c r="B11" s="23">
        <v>2</v>
      </c>
      <c r="C11" s="23">
        <v>3</v>
      </c>
      <c r="D11" s="148">
        <v>4</v>
      </c>
      <c r="E11" s="24">
        <v>5</v>
      </c>
      <c r="F11" s="24">
        <v>5</v>
      </c>
      <c r="G11" s="24">
        <v>6</v>
      </c>
      <c r="H11" s="24">
        <v>7</v>
      </c>
    </row>
    <row r="12" spans="1:8" s="3" customFormat="1">
      <c r="A12" s="26" t="s">
        <v>176</v>
      </c>
      <c r="B12" s="27" t="s">
        <v>220</v>
      </c>
      <c r="C12" s="26"/>
      <c r="D12" s="149">
        <f>D13+D14</f>
        <v>25250128</v>
      </c>
      <c r="E12" s="127">
        <f>E13+E14</f>
        <v>0</v>
      </c>
      <c r="F12" s="28">
        <f>F13+F14</f>
        <v>26061763.640000001</v>
      </c>
      <c r="G12" s="28">
        <f>G13+G14</f>
        <v>12379737.75</v>
      </c>
      <c r="H12" s="147">
        <f>G12*100/F12</f>
        <v>47.501534896124163</v>
      </c>
    </row>
    <row r="13" spans="1:8">
      <c r="A13" s="29"/>
      <c r="B13" s="30" t="s">
        <v>177</v>
      </c>
      <c r="C13" s="29"/>
      <c r="D13" s="150">
        <v>22272343</v>
      </c>
      <c r="E13" s="45"/>
      <c r="F13" s="134">
        <v>22554882.300000001</v>
      </c>
      <c r="G13" s="134">
        <v>12109556.640000001</v>
      </c>
      <c r="H13" s="147">
        <f t="shared" ref="H13:H31" si="0">G13*100/F13</f>
        <v>53.689292096195068</v>
      </c>
    </row>
    <row r="14" spans="1:8">
      <c r="A14" s="29"/>
      <c r="B14" s="30" t="s">
        <v>178</v>
      </c>
      <c r="C14" s="29"/>
      <c r="D14" s="150">
        <v>2977785</v>
      </c>
      <c r="E14" s="45"/>
      <c r="F14" s="134">
        <v>3506881.34</v>
      </c>
      <c r="G14" s="134">
        <v>270181.11</v>
      </c>
      <c r="H14" s="147">
        <f t="shared" si="0"/>
        <v>7.7043128582160696</v>
      </c>
    </row>
    <row r="15" spans="1:8" s="3" customFormat="1">
      <c r="A15" s="26" t="s">
        <v>179</v>
      </c>
      <c r="B15" s="27" t="s">
        <v>180</v>
      </c>
      <c r="C15" s="26"/>
      <c r="D15" s="151">
        <f>D16+D17</f>
        <v>23773414</v>
      </c>
      <c r="E15" s="128">
        <f>E16+E17</f>
        <v>0</v>
      </c>
      <c r="F15" s="31">
        <f>F16+F17</f>
        <v>24585050.34</v>
      </c>
      <c r="G15" s="31">
        <f>G16+G17</f>
        <v>12738104.58</v>
      </c>
      <c r="H15" s="147">
        <f t="shared" si="0"/>
        <v>51.812399827691387</v>
      </c>
    </row>
    <row r="16" spans="1:8">
      <c r="A16" s="29"/>
      <c r="B16" s="30" t="s">
        <v>181</v>
      </c>
      <c r="C16" s="29"/>
      <c r="D16" s="152">
        <v>20509044</v>
      </c>
      <c r="E16" s="45"/>
      <c r="F16" s="134">
        <v>20791584</v>
      </c>
      <c r="G16" s="134">
        <v>12329045.460000001</v>
      </c>
      <c r="H16" s="147">
        <f t="shared" si="0"/>
        <v>59.29825000346294</v>
      </c>
    </row>
    <row r="17" spans="1:8">
      <c r="A17" s="29"/>
      <c r="B17" s="30" t="s">
        <v>182</v>
      </c>
      <c r="C17" s="29"/>
      <c r="D17" s="152">
        <v>3264370</v>
      </c>
      <c r="E17" s="45"/>
      <c r="F17" s="134">
        <v>3793466.34</v>
      </c>
      <c r="G17" s="134">
        <v>409059.12</v>
      </c>
      <c r="H17" s="147">
        <f t="shared" si="0"/>
        <v>10.783254241291093</v>
      </c>
    </row>
    <row r="18" spans="1:8" s="4" customFormat="1">
      <c r="A18" s="29" t="s">
        <v>183</v>
      </c>
      <c r="B18" s="30" t="s">
        <v>259</v>
      </c>
      <c r="C18" s="32"/>
      <c r="D18" s="152">
        <f>D12-D15</f>
        <v>1476714</v>
      </c>
      <c r="E18" s="129">
        <f>E12-E15</f>
        <v>0</v>
      </c>
      <c r="F18" s="135">
        <f>F12-F15</f>
        <v>1476713.3000000007</v>
      </c>
      <c r="G18" s="135">
        <f>G12-G15</f>
        <v>-358366.83000000007</v>
      </c>
      <c r="H18" s="147"/>
    </row>
    <row r="19" spans="1:8">
      <c r="A19" s="451" t="s">
        <v>184</v>
      </c>
      <c r="B19" s="452"/>
      <c r="C19" s="32"/>
      <c r="D19" s="153">
        <f>D20+D22</f>
        <v>388444</v>
      </c>
      <c r="E19" s="130">
        <f>E20+E22</f>
        <v>0</v>
      </c>
      <c r="F19" s="33">
        <f>F20+F21+F22+F27</f>
        <v>506322</v>
      </c>
      <c r="G19" s="33">
        <f>G20+G21+G22+G27</f>
        <v>1086080.1299999999</v>
      </c>
      <c r="H19" s="147">
        <f t="shared" si="0"/>
        <v>214.50383945394429</v>
      </c>
    </row>
    <row r="20" spans="1:8">
      <c r="A20" s="29" t="s">
        <v>176</v>
      </c>
      <c r="B20" s="34" t="s">
        <v>185</v>
      </c>
      <c r="C20" s="29" t="s">
        <v>186</v>
      </c>
      <c r="D20" s="154"/>
      <c r="E20" s="43"/>
      <c r="F20" s="136"/>
      <c r="G20" s="136">
        <v>1086080.1299999999</v>
      </c>
      <c r="H20" s="147"/>
    </row>
    <row r="21" spans="1:8">
      <c r="A21" s="35" t="s">
        <v>179</v>
      </c>
      <c r="B21" s="32" t="s">
        <v>187</v>
      </c>
      <c r="C21" s="29" t="s">
        <v>186</v>
      </c>
      <c r="D21" s="155"/>
      <c r="E21" s="131"/>
      <c r="F21" s="137"/>
      <c r="G21" s="137"/>
      <c r="H21" s="147"/>
    </row>
    <row r="22" spans="1:8" ht="48">
      <c r="A22" s="29" t="s">
        <v>183</v>
      </c>
      <c r="B22" s="36" t="s">
        <v>188</v>
      </c>
      <c r="C22" s="29" t="s">
        <v>189</v>
      </c>
      <c r="D22" s="154">
        <v>388444</v>
      </c>
      <c r="E22" s="132"/>
      <c r="F22" s="138">
        <v>506322</v>
      </c>
      <c r="G22" s="138"/>
      <c r="H22" s="147">
        <f t="shared" si="0"/>
        <v>0</v>
      </c>
    </row>
    <row r="23" spans="1:8">
      <c r="A23" s="35" t="s">
        <v>190</v>
      </c>
      <c r="B23" s="32" t="s">
        <v>191</v>
      </c>
      <c r="C23" s="29" t="s">
        <v>192</v>
      </c>
      <c r="D23" s="154"/>
      <c r="E23" s="44"/>
      <c r="F23" s="139"/>
      <c r="G23" s="159"/>
      <c r="H23" s="147"/>
    </row>
    <row r="24" spans="1:8">
      <c r="A24" s="29" t="s">
        <v>193</v>
      </c>
      <c r="B24" s="32" t="s">
        <v>194</v>
      </c>
      <c r="C24" s="29" t="s">
        <v>195</v>
      </c>
      <c r="D24" s="154"/>
      <c r="E24" s="44"/>
      <c r="F24" s="139"/>
      <c r="G24" s="159"/>
      <c r="H24" s="147"/>
    </row>
    <row r="25" spans="1:8">
      <c r="A25" s="35" t="s">
        <v>196</v>
      </c>
      <c r="B25" s="32" t="s">
        <v>197</v>
      </c>
      <c r="C25" s="29" t="s">
        <v>198</v>
      </c>
      <c r="D25" s="156"/>
      <c r="E25" s="44"/>
      <c r="F25" s="139"/>
      <c r="G25" s="159"/>
      <c r="H25" s="147"/>
    </row>
    <row r="26" spans="1:8">
      <c r="A26" s="29" t="s">
        <v>199</v>
      </c>
      <c r="B26" s="32" t="s">
        <v>200</v>
      </c>
      <c r="C26" s="29" t="s">
        <v>201</v>
      </c>
      <c r="D26" s="154"/>
      <c r="E26" s="44"/>
      <c r="F26" s="139"/>
      <c r="G26" s="159"/>
      <c r="H26" s="147"/>
    </row>
    <row r="27" spans="1:8">
      <c r="A27" s="29" t="s">
        <v>202</v>
      </c>
      <c r="B27" s="37" t="s">
        <v>203</v>
      </c>
      <c r="C27" s="29" t="s">
        <v>204</v>
      </c>
      <c r="D27" s="154"/>
      <c r="E27" s="44">
        <v>-891757</v>
      </c>
      <c r="F27" s="139"/>
      <c r="G27" s="159"/>
      <c r="H27" s="147"/>
    </row>
    <row r="28" spans="1:8">
      <c r="A28" s="451" t="s">
        <v>205</v>
      </c>
      <c r="B28" s="452"/>
      <c r="C28" s="29"/>
      <c r="D28" s="151">
        <f>D29+D30+D31</f>
        <v>1865158</v>
      </c>
      <c r="E28" s="46"/>
      <c r="F28" s="140">
        <f>F29+F30+F31</f>
        <v>1983035.3</v>
      </c>
      <c r="G28" s="160">
        <f>G29+G30+G31</f>
        <v>727713.3</v>
      </c>
      <c r="H28" s="147">
        <f t="shared" si="0"/>
        <v>36.696941300036364</v>
      </c>
    </row>
    <row r="29" spans="1:8">
      <c r="A29" s="29" t="s">
        <v>176</v>
      </c>
      <c r="B29" s="32" t="s">
        <v>206</v>
      </c>
      <c r="C29" s="29" t="s">
        <v>207</v>
      </c>
      <c r="D29" s="152">
        <v>1466714</v>
      </c>
      <c r="E29" s="46"/>
      <c r="F29" s="141">
        <v>1419347.3</v>
      </c>
      <c r="G29" s="161">
        <v>713367.3</v>
      </c>
      <c r="H29" s="147">
        <f t="shared" si="0"/>
        <v>50.260235814025222</v>
      </c>
    </row>
    <row r="30" spans="1:8">
      <c r="A30" s="35" t="s">
        <v>179</v>
      </c>
      <c r="B30" s="38" t="s">
        <v>208</v>
      </c>
      <c r="C30" s="35" t="s">
        <v>207</v>
      </c>
      <c r="D30" s="157">
        <v>10000</v>
      </c>
      <c r="E30" s="46"/>
      <c r="F30" s="141">
        <v>10000</v>
      </c>
      <c r="G30" s="161">
        <v>1000</v>
      </c>
      <c r="H30" s="147">
        <f t="shared" si="0"/>
        <v>10</v>
      </c>
    </row>
    <row r="31" spans="1:8" ht="60">
      <c r="A31" s="29" t="s">
        <v>183</v>
      </c>
      <c r="B31" s="39" t="s">
        <v>209</v>
      </c>
      <c r="C31" s="29" t="s">
        <v>210</v>
      </c>
      <c r="D31" s="152">
        <v>388444</v>
      </c>
      <c r="E31" s="46"/>
      <c r="F31" s="141">
        <v>553688</v>
      </c>
      <c r="G31" s="141">
        <v>13346</v>
      </c>
      <c r="H31" s="358">
        <f t="shared" si="0"/>
        <v>2.410382742627617</v>
      </c>
    </row>
    <row r="32" spans="1:8">
      <c r="A32" s="35" t="s">
        <v>190</v>
      </c>
      <c r="B32" s="38" t="s">
        <v>211</v>
      </c>
      <c r="C32" s="35" t="s">
        <v>212</v>
      </c>
      <c r="D32" s="157"/>
      <c r="E32" s="46"/>
      <c r="F32" s="141"/>
      <c r="G32" s="161"/>
      <c r="H32" s="147"/>
    </row>
    <row r="33" spans="1:8">
      <c r="A33" s="29" t="s">
        <v>193</v>
      </c>
      <c r="B33" s="32" t="s">
        <v>213</v>
      </c>
      <c r="C33" s="29" t="s">
        <v>214</v>
      </c>
      <c r="D33" s="152"/>
      <c r="E33" s="46"/>
      <c r="F33" s="141"/>
      <c r="G33" s="161"/>
      <c r="H33" s="147"/>
    </row>
    <row r="34" spans="1:8" ht="24">
      <c r="A34" s="40" t="s">
        <v>196</v>
      </c>
      <c r="B34" s="41" t="s">
        <v>215</v>
      </c>
      <c r="C34" s="40" t="s">
        <v>216</v>
      </c>
      <c r="D34" s="158"/>
      <c r="E34" s="46"/>
      <c r="F34" s="141"/>
      <c r="G34" s="161"/>
      <c r="H34" s="147"/>
    </row>
    <row r="35" spans="1:8">
      <c r="A35" s="40" t="s">
        <v>199</v>
      </c>
      <c r="B35" s="37" t="s">
        <v>217</v>
      </c>
      <c r="C35" s="42" t="s">
        <v>204</v>
      </c>
      <c r="D35" s="133"/>
      <c r="E35" s="47"/>
      <c r="F35" s="142"/>
      <c r="G35" s="45"/>
      <c r="H35" s="147"/>
    </row>
    <row r="36" spans="1:8">
      <c r="A36" s="17"/>
      <c r="B36" s="16"/>
      <c r="C36" s="18"/>
      <c r="D36" s="48"/>
      <c r="E36" s="48"/>
      <c r="F36" s="48"/>
      <c r="G36" s="15"/>
    </row>
    <row r="37" spans="1:8">
      <c r="A37" s="19"/>
      <c r="B37" s="453"/>
      <c r="C37" s="454"/>
      <c r="D37" s="454"/>
      <c r="E37" s="9"/>
      <c r="F37" s="9"/>
    </row>
  </sheetData>
  <mergeCells count="17">
    <mergeCell ref="B6:D6"/>
    <mergeCell ref="G8:G10"/>
    <mergeCell ref="D1:G1"/>
    <mergeCell ref="E2:G2"/>
    <mergeCell ref="C3:G3"/>
    <mergeCell ref="E4:F4"/>
    <mergeCell ref="B5:D5"/>
    <mergeCell ref="H8:H10"/>
    <mergeCell ref="A28:B28"/>
    <mergeCell ref="B37:D37"/>
    <mergeCell ref="A8:A10"/>
    <mergeCell ref="B8:B10"/>
    <mergeCell ref="C8:C10"/>
    <mergeCell ref="D8:D10"/>
    <mergeCell ref="A19:B19"/>
    <mergeCell ref="E8:E10"/>
    <mergeCell ref="F8:F10"/>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election activeCell="K11" sqref="K11"/>
    </sheetView>
  </sheetViews>
  <sheetFormatPr baseColWidth="10" defaultColWidth="8.7109375" defaultRowHeight="14" x14ac:dyDescent="0"/>
  <cols>
    <col min="1" max="1" width="3.7109375" style="9" customWidth="1"/>
    <col min="2" max="2" width="5.7109375" style="9" customWidth="1"/>
    <col min="3" max="3" width="20.5703125" style="9" customWidth="1"/>
    <col min="4" max="4" width="11.28515625" style="9" customWidth="1"/>
    <col min="5" max="5" width="12" style="9" customWidth="1"/>
    <col min="6" max="6" width="11.42578125" style="9" customWidth="1"/>
    <col min="7" max="7" width="11.85546875" style="9" customWidth="1"/>
    <col min="8" max="8" width="8.5703125" customWidth="1"/>
    <col min="9" max="9" width="5.7109375" customWidth="1"/>
    <col min="195" max="195" width="4.42578125" customWidth="1"/>
    <col min="196" max="196" width="7.5703125" customWidth="1"/>
    <col min="197" max="197" width="33.85546875" customWidth="1"/>
    <col min="198" max="199" width="12.42578125" customWidth="1"/>
    <col min="200" max="200" width="14.42578125" customWidth="1"/>
    <col min="201" max="201" width="14.5703125" customWidth="1"/>
    <col min="202" max="202" width="10.42578125" customWidth="1"/>
    <col min="451" max="451" width="4.42578125" customWidth="1"/>
    <col min="452" max="452" width="7.5703125" customWidth="1"/>
    <col min="453" max="453" width="33.85546875" customWidth="1"/>
    <col min="454" max="455" width="12.42578125" customWidth="1"/>
    <col min="456" max="456" width="14.42578125" customWidth="1"/>
    <col min="457" max="457" width="14.5703125" customWidth="1"/>
    <col min="458" max="458" width="10.42578125" customWidth="1"/>
    <col min="707" max="707" width="4.42578125" customWidth="1"/>
    <col min="708" max="708" width="7.5703125" customWidth="1"/>
    <col min="709" max="709" width="33.85546875" customWidth="1"/>
    <col min="710" max="711" width="12.42578125" customWidth="1"/>
    <col min="712" max="712" width="14.42578125" customWidth="1"/>
    <col min="713" max="713" width="14.5703125" customWidth="1"/>
    <col min="714" max="714" width="10.42578125" customWidth="1"/>
    <col min="963" max="963" width="4.42578125" customWidth="1"/>
    <col min="964" max="964" width="7.5703125" customWidth="1"/>
    <col min="965" max="965" width="33.85546875" customWidth="1"/>
    <col min="966" max="967" width="12.42578125" customWidth="1"/>
    <col min="968" max="968" width="14.42578125" customWidth="1"/>
    <col min="969" max="969" width="14.5703125" customWidth="1"/>
    <col min="970" max="970" width="10.42578125" customWidth="1"/>
    <col min="1219" max="1219" width="4.42578125" customWidth="1"/>
    <col min="1220" max="1220" width="7.5703125" customWidth="1"/>
    <col min="1221" max="1221" width="33.85546875" customWidth="1"/>
    <col min="1222" max="1223" width="12.42578125" customWidth="1"/>
    <col min="1224" max="1224" width="14.42578125" customWidth="1"/>
    <col min="1225" max="1225" width="14.5703125" customWidth="1"/>
    <col min="1226" max="1226" width="10.42578125" customWidth="1"/>
    <col min="1475" max="1475" width="4.42578125" customWidth="1"/>
    <col min="1476" max="1476" width="7.5703125" customWidth="1"/>
    <col min="1477" max="1477" width="33.85546875" customWidth="1"/>
    <col min="1478" max="1479" width="12.42578125" customWidth="1"/>
    <col min="1480" max="1480" width="14.42578125" customWidth="1"/>
    <col min="1481" max="1481" width="14.5703125" customWidth="1"/>
    <col min="1482" max="1482" width="10.42578125" customWidth="1"/>
    <col min="1731" max="1731" width="4.42578125" customWidth="1"/>
    <col min="1732" max="1732" width="7.5703125" customWidth="1"/>
    <col min="1733" max="1733" width="33.85546875" customWidth="1"/>
    <col min="1734" max="1735" width="12.42578125" customWidth="1"/>
    <col min="1736" max="1736" width="14.42578125" customWidth="1"/>
    <col min="1737" max="1737" width="14.5703125" customWidth="1"/>
    <col min="1738" max="1738" width="10.42578125" customWidth="1"/>
    <col min="1987" max="1987" width="4.42578125" customWidth="1"/>
    <col min="1988" max="1988" width="7.5703125" customWidth="1"/>
    <col min="1989" max="1989" width="33.85546875" customWidth="1"/>
    <col min="1990" max="1991" width="12.42578125" customWidth="1"/>
    <col min="1992" max="1992" width="14.42578125" customWidth="1"/>
    <col min="1993" max="1993" width="14.5703125" customWidth="1"/>
    <col min="1994" max="1994" width="10.42578125" customWidth="1"/>
    <col min="2243" max="2243" width="4.42578125" customWidth="1"/>
    <col min="2244" max="2244" width="7.5703125" customWidth="1"/>
    <col min="2245" max="2245" width="33.85546875" customWidth="1"/>
    <col min="2246" max="2247" width="12.42578125" customWidth="1"/>
    <col min="2248" max="2248" width="14.42578125" customWidth="1"/>
    <col min="2249" max="2249" width="14.5703125" customWidth="1"/>
    <col min="2250" max="2250" width="10.42578125" customWidth="1"/>
    <col min="2499" max="2499" width="4.42578125" customWidth="1"/>
    <col min="2500" max="2500" width="7.5703125" customWidth="1"/>
    <col min="2501" max="2501" width="33.85546875" customWidth="1"/>
    <col min="2502" max="2503" width="12.42578125" customWidth="1"/>
    <col min="2504" max="2504" width="14.42578125" customWidth="1"/>
    <col min="2505" max="2505" width="14.5703125" customWidth="1"/>
    <col min="2506" max="2506" width="10.42578125" customWidth="1"/>
    <col min="2755" max="2755" width="4.42578125" customWidth="1"/>
    <col min="2756" max="2756" width="7.5703125" customWidth="1"/>
    <col min="2757" max="2757" width="33.85546875" customWidth="1"/>
    <col min="2758" max="2759" width="12.42578125" customWidth="1"/>
    <col min="2760" max="2760" width="14.42578125" customWidth="1"/>
    <col min="2761" max="2761" width="14.5703125" customWidth="1"/>
    <col min="2762" max="2762" width="10.42578125" customWidth="1"/>
    <col min="3011" max="3011" width="4.42578125" customWidth="1"/>
    <col min="3012" max="3012" width="7.5703125" customWidth="1"/>
    <col min="3013" max="3013" width="33.85546875" customWidth="1"/>
    <col min="3014" max="3015" width="12.42578125" customWidth="1"/>
    <col min="3016" max="3016" width="14.42578125" customWidth="1"/>
    <col min="3017" max="3017" width="14.5703125" customWidth="1"/>
    <col min="3018" max="3018" width="10.42578125" customWidth="1"/>
    <col min="3267" max="3267" width="4.42578125" customWidth="1"/>
    <col min="3268" max="3268" width="7.5703125" customWidth="1"/>
    <col min="3269" max="3269" width="33.85546875" customWidth="1"/>
    <col min="3270" max="3271" width="12.42578125" customWidth="1"/>
    <col min="3272" max="3272" width="14.42578125" customWidth="1"/>
    <col min="3273" max="3273" width="14.5703125" customWidth="1"/>
    <col min="3274" max="3274" width="10.42578125" customWidth="1"/>
    <col min="3523" max="3523" width="4.42578125" customWidth="1"/>
    <col min="3524" max="3524" width="7.5703125" customWidth="1"/>
    <col min="3525" max="3525" width="33.85546875" customWidth="1"/>
    <col min="3526" max="3527" width="12.42578125" customWidth="1"/>
    <col min="3528" max="3528" width="14.42578125" customWidth="1"/>
    <col min="3529" max="3529" width="14.5703125" customWidth="1"/>
    <col min="3530" max="3530" width="10.42578125" customWidth="1"/>
    <col min="3779" max="3779" width="4.42578125" customWidth="1"/>
    <col min="3780" max="3780" width="7.5703125" customWidth="1"/>
    <col min="3781" max="3781" width="33.85546875" customWidth="1"/>
    <col min="3782" max="3783" width="12.42578125" customWidth="1"/>
    <col min="3784" max="3784" width="14.42578125" customWidth="1"/>
    <col min="3785" max="3785" width="14.5703125" customWidth="1"/>
    <col min="3786" max="3786" width="10.42578125" customWidth="1"/>
    <col min="4035" max="4035" width="4.42578125" customWidth="1"/>
    <col min="4036" max="4036" width="7.5703125" customWidth="1"/>
    <col min="4037" max="4037" width="33.85546875" customWidth="1"/>
    <col min="4038" max="4039" width="12.42578125" customWidth="1"/>
    <col min="4040" max="4040" width="14.42578125" customWidth="1"/>
    <col min="4041" max="4041" width="14.5703125" customWidth="1"/>
    <col min="4042" max="4042" width="10.42578125" customWidth="1"/>
    <col min="4291" max="4291" width="4.42578125" customWidth="1"/>
    <col min="4292" max="4292" width="7.5703125" customWidth="1"/>
    <col min="4293" max="4293" width="33.85546875" customWidth="1"/>
    <col min="4294" max="4295" width="12.42578125" customWidth="1"/>
    <col min="4296" max="4296" width="14.42578125" customWidth="1"/>
    <col min="4297" max="4297" width="14.5703125" customWidth="1"/>
    <col min="4298" max="4298" width="10.42578125" customWidth="1"/>
    <col min="4547" max="4547" width="4.42578125" customWidth="1"/>
    <col min="4548" max="4548" width="7.5703125" customWidth="1"/>
    <col min="4549" max="4549" width="33.85546875" customWidth="1"/>
    <col min="4550" max="4551" width="12.42578125" customWidth="1"/>
    <col min="4552" max="4552" width="14.42578125" customWidth="1"/>
    <col min="4553" max="4553" width="14.5703125" customWidth="1"/>
    <col min="4554" max="4554" width="10.42578125" customWidth="1"/>
    <col min="4803" max="4803" width="4.42578125" customWidth="1"/>
    <col min="4804" max="4804" width="7.5703125" customWidth="1"/>
    <col min="4805" max="4805" width="33.85546875" customWidth="1"/>
    <col min="4806" max="4807" width="12.42578125" customWidth="1"/>
    <col min="4808" max="4808" width="14.42578125" customWidth="1"/>
    <col min="4809" max="4809" width="14.5703125" customWidth="1"/>
    <col min="4810" max="4810" width="10.42578125" customWidth="1"/>
    <col min="5059" max="5059" width="4.42578125" customWidth="1"/>
    <col min="5060" max="5060" width="7.5703125" customWidth="1"/>
    <col min="5061" max="5061" width="33.85546875" customWidth="1"/>
    <col min="5062" max="5063" width="12.42578125" customWidth="1"/>
    <col min="5064" max="5064" width="14.42578125" customWidth="1"/>
    <col min="5065" max="5065" width="14.5703125" customWidth="1"/>
    <col min="5066" max="5066" width="10.42578125" customWidth="1"/>
    <col min="5315" max="5315" width="4.42578125" customWidth="1"/>
    <col min="5316" max="5316" width="7.5703125" customWidth="1"/>
    <col min="5317" max="5317" width="33.85546875" customWidth="1"/>
    <col min="5318" max="5319" width="12.42578125" customWidth="1"/>
    <col min="5320" max="5320" width="14.42578125" customWidth="1"/>
    <col min="5321" max="5321" width="14.5703125" customWidth="1"/>
    <col min="5322" max="5322" width="10.42578125" customWidth="1"/>
    <col min="5571" max="5571" width="4.42578125" customWidth="1"/>
    <col min="5572" max="5572" width="7.5703125" customWidth="1"/>
    <col min="5573" max="5573" width="33.85546875" customWidth="1"/>
    <col min="5574" max="5575" width="12.42578125" customWidth="1"/>
    <col min="5576" max="5576" width="14.42578125" customWidth="1"/>
    <col min="5577" max="5577" width="14.5703125" customWidth="1"/>
    <col min="5578" max="5578" width="10.42578125" customWidth="1"/>
    <col min="5827" max="5827" width="4.42578125" customWidth="1"/>
    <col min="5828" max="5828" width="7.5703125" customWidth="1"/>
    <col min="5829" max="5829" width="33.85546875" customWidth="1"/>
    <col min="5830" max="5831" width="12.42578125" customWidth="1"/>
    <col min="5832" max="5832" width="14.42578125" customWidth="1"/>
    <col min="5833" max="5833" width="14.5703125" customWidth="1"/>
    <col min="5834" max="5834" width="10.42578125" customWidth="1"/>
    <col min="6083" max="6083" width="4.42578125" customWidth="1"/>
    <col min="6084" max="6084" width="7.5703125" customWidth="1"/>
    <col min="6085" max="6085" width="33.85546875" customWidth="1"/>
    <col min="6086" max="6087" width="12.42578125" customWidth="1"/>
    <col min="6088" max="6088" width="14.42578125" customWidth="1"/>
    <col min="6089" max="6089" width="14.5703125" customWidth="1"/>
    <col min="6090" max="6090" width="10.42578125" customWidth="1"/>
    <col min="6339" max="6339" width="4.42578125" customWidth="1"/>
    <col min="6340" max="6340" width="7.5703125" customWidth="1"/>
    <col min="6341" max="6341" width="33.85546875" customWidth="1"/>
    <col min="6342" max="6343" width="12.42578125" customWidth="1"/>
    <col min="6344" max="6344" width="14.42578125" customWidth="1"/>
    <col min="6345" max="6345" width="14.5703125" customWidth="1"/>
    <col min="6346" max="6346" width="10.42578125" customWidth="1"/>
    <col min="6595" max="6595" width="4.42578125" customWidth="1"/>
    <col min="6596" max="6596" width="7.5703125" customWidth="1"/>
    <col min="6597" max="6597" width="33.85546875" customWidth="1"/>
    <col min="6598" max="6599" width="12.42578125" customWidth="1"/>
    <col min="6600" max="6600" width="14.42578125" customWidth="1"/>
    <col min="6601" max="6601" width="14.5703125" customWidth="1"/>
    <col min="6602" max="6602" width="10.42578125" customWidth="1"/>
    <col min="6851" max="6851" width="4.42578125" customWidth="1"/>
    <col min="6852" max="6852" width="7.5703125" customWidth="1"/>
    <col min="6853" max="6853" width="33.85546875" customWidth="1"/>
    <col min="6854" max="6855" width="12.42578125" customWidth="1"/>
    <col min="6856" max="6856" width="14.42578125" customWidth="1"/>
    <col min="6857" max="6857" width="14.5703125" customWidth="1"/>
    <col min="6858" max="6858" width="10.42578125" customWidth="1"/>
    <col min="7107" max="7107" width="4.42578125" customWidth="1"/>
    <col min="7108" max="7108" width="7.5703125" customWidth="1"/>
    <col min="7109" max="7109" width="33.85546875" customWidth="1"/>
    <col min="7110" max="7111" width="12.42578125" customWidth="1"/>
    <col min="7112" max="7112" width="14.42578125" customWidth="1"/>
    <col min="7113" max="7113" width="14.5703125" customWidth="1"/>
    <col min="7114" max="7114" width="10.42578125" customWidth="1"/>
    <col min="7363" max="7363" width="4.42578125" customWidth="1"/>
    <col min="7364" max="7364" width="7.5703125" customWidth="1"/>
    <col min="7365" max="7365" width="33.85546875" customWidth="1"/>
    <col min="7366" max="7367" width="12.42578125" customWidth="1"/>
    <col min="7368" max="7368" width="14.42578125" customWidth="1"/>
    <col min="7369" max="7369" width="14.5703125" customWidth="1"/>
    <col min="7370" max="7370" width="10.42578125" customWidth="1"/>
    <col min="7619" max="7619" width="4.42578125" customWidth="1"/>
    <col min="7620" max="7620" width="7.5703125" customWidth="1"/>
    <col min="7621" max="7621" width="33.85546875" customWidth="1"/>
    <col min="7622" max="7623" width="12.42578125" customWidth="1"/>
    <col min="7624" max="7624" width="14.42578125" customWidth="1"/>
    <col min="7625" max="7625" width="14.5703125" customWidth="1"/>
    <col min="7626" max="7626" width="10.42578125" customWidth="1"/>
    <col min="7875" max="7875" width="4.42578125" customWidth="1"/>
    <col min="7876" max="7876" width="7.5703125" customWidth="1"/>
    <col min="7877" max="7877" width="33.85546875" customWidth="1"/>
    <col min="7878" max="7879" width="12.42578125" customWidth="1"/>
    <col min="7880" max="7880" width="14.42578125" customWidth="1"/>
    <col min="7881" max="7881" width="14.5703125" customWidth="1"/>
    <col min="7882" max="7882" width="10.42578125" customWidth="1"/>
    <col min="8131" max="8131" width="4.42578125" customWidth="1"/>
    <col min="8132" max="8132" width="7.5703125" customWidth="1"/>
    <col min="8133" max="8133" width="33.85546875" customWidth="1"/>
    <col min="8134" max="8135" width="12.42578125" customWidth="1"/>
    <col min="8136" max="8136" width="14.42578125" customWidth="1"/>
    <col min="8137" max="8137" width="14.5703125" customWidth="1"/>
    <col min="8138" max="8138" width="10.42578125" customWidth="1"/>
    <col min="8387" max="8387" width="4.42578125" customWidth="1"/>
    <col min="8388" max="8388" width="7.5703125" customWidth="1"/>
    <col min="8389" max="8389" width="33.85546875" customWidth="1"/>
    <col min="8390" max="8391" width="12.42578125" customWidth="1"/>
    <col min="8392" max="8392" width="14.42578125" customWidth="1"/>
    <col min="8393" max="8393" width="14.5703125" customWidth="1"/>
    <col min="8394" max="8394" width="10.42578125" customWidth="1"/>
    <col min="8643" max="8643" width="4.42578125" customWidth="1"/>
    <col min="8644" max="8644" width="7.5703125" customWidth="1"/>
    <col min="8645" max="8645" width="33.85546875" customWidth="1"/>
    <col min="8646" max="8647" width="12.42578125" customWidth="1"/>
    <col min="8648" max="8648" width="14.42578125" customWidth="1"/>
    <col min="8649" max="8649" width="14.5703125" customWidth="1"/>
    <col min="8650" max="8650" width="10.42578125" customWidth="1"/>
    <col min="8899" max="8899" width="4.42578125" customWidth="1"/>
    <col min="8900" max="8900" width="7.5703125" customWidth="1"/>
    <col min="8901" max="8901" width="33.85546875" customWidth="1"/>
    <col min="8902" max="8903" width="12.42578125" customWidth="1"/>
    <col min="8904" max="8904" width="14.42578125" customWidth="1"/>
    <col min="8905" max="8905" width="14.5703125" customWidth="1"/>
    <col min="8906" max="8906" width="10.42578125" customWidth="1"/>
    <col min="9155" max="9155" width="4.42578125" customWidth="1"/>
    <col min="9156" max="9156" width="7.5703125" customWidth="1"/>
    <col min="9157" max="9157" width="33.85546875" customWidth="1"/>
    <col min="9158" max="9159" width="12.42578125" customWidth="1"/>
    <col min="9160" max="9160" width="14.42578125" customWidth="1"/>
    <col min="9161" max="9161" width="14.5703125" customWidth="1"/>
    <col min="9162" max="9162" width="10.42578125" customWidth="1"/>
    <col min="9411" max="9411" width="4.42578125" customWidth="1"/>
    <col min="9412" max="9412" width="7.5703125" customWidth="1"/>
    <col min="9413" max="9413" width="33.85546875" customWidth="1"/>
    <col min="9414" max="9415" width="12.42578125" customWidth="1"/>
    <col min="9416" max="9416" width="14.42578125" customWidth="1"/>
    <col min="9417" max="9417" width="14.5703125" customWidth="1"/>
    <col min="9418" max="9418" width="10.42578125" customWidth="1"/>
    <col min="9667" max="9667" width="4.42578125" customWidth="1"/>
    <col min="9668" max="9668" width="7.5703125" customWidth="1"/>
    <col min="9669" max="9669" width="33.85546875" customWidth="1"/>
    <col min="9670" max="9671" width="12.42578125" customWidth="1"/>
    <col min="9672" max="9672" width="14.42578125" customWidth="1"/>
    <col min="9673" max="9673" width="14.5703125" customWidth="1"/>
    <col min="9674" max="9674" width="10.42578125" customWidth="1"/>
    <col min="9923" max="9923" width="4.42578125" customWidth="1"/>
    <col min="9924" max="9924" width="7.5703125" customWidth="1"/>
    <col min="9925" max="9925" width="33.85546875" customWidth="1"/>
    <col min="9926" max="9927" width="12.42578125" customWidth="1"/>
    <col min="9928" max="9928" width="14.42578125" customWidth="1"/>
    <col min="9929" max="9929" width="14.5703125" customWidth="1"/>
    <col min="9930" max="9930" width="10.42578125" customWidth="1"/>
    <col min="10179" max="10179" width="4.42578125" customWidth="1"/>
    <col min="10180" max="10180" width="7.5703125" customWidth="1"/>
    <col min="10181" max="10181" width="33.85546875" customWidth="1"/>
    <col min="10182" max="10183" width="12.42578125" customWidth="1"/>
    <col min="10184" max="10184" width="14.42578125" customWidth="1"/>
    <col min="10185" max="10185" width="14.5703125" customWidth="1"/>
    <col min="10186" max="10186" width="10.42578125" customWidth="1"/>
    <col min="10435" max="10435" width="4.42578125" customWidth="1"/>
    <col min="10436" max="10436" width="7.5703125" customWidth="1"/>
    <col min="10437" max="10437" width="33.85546875" customWidth="1"/>
    <col min="10438" max="10439" width="12.42578125" customWidth="1"/>
    <col min="10440" max="10440" width="14.42578125" customWidth="1"/>
    <col min="10441" max="10441" width="14.5703125" customWidth="1"/>
    <col min="10442" max="10442" width="10.42578125" customWidth="1"/>
    <col min="10691" max="10691" width="4.42578125" customWidth="1"/>
    <col min="10692" max="10692" width="7.5703125" customWidth="1"/>
    <col min="10693" max="10693" width="33.85546875" customWidth="1"/>
    <col min="10694" max="10695" width="12.42578125" customWidth="1"/>
    <col min="10696" max="10696" width="14.42578125" customWidth="1"/>
    <col min="10697" max="10697" width="14.5703125" customWidth="1"/>
    <col min="10698" max="10698" width="10.42578125" customWidth="1"/>
    <col min="10947" max="10947" width="4.42578125" customWidth="1"/>
    <col min="10948" max="10948" width="7.5703125" customWidth="1"/>
    <col min="10949" max="10949" width="33.85546875" customWidth="1"/>
    <col min="10950" max="10951" width="12.42578125" customWidth="1"/>
    <col min="10952" max="10952" width="14.42578125" customWidth="1"/>
    <col min="10953" max="10953" width="14.5703125" customWidth="1"/>
    <col min="10954" max="10954" width="10.42578125" customWidth="1"/>
    <col min="11203" max="11203" width="4.42578125" customWidth="1"/>
    <col min="11204" max="11204" width="7.5703125" customWidth="1"/>
    <col min="11205" max="11205" width="33.85546875" customWidth="1"/>
    <col min="11206" max="11207" width="12.42578125" customWidth="1"/>
    <col min="11208" max="11208" width="14.42578125" customWidth="1"/>
    <col min="11209" max="11209" width="14.5703125" customWidth="1"/>
    <col min="11210" max="11210" width="10.42578125" customWidth="1"/>
    <col min="11459" max="11459" width="4.42578125" customWidth="1"/>
    <col min="11460" max="11460" width="7.5703125" customWidth="1"/>
    <col min="11461" max="11461" width="33.85546875" customWidth="1"/>
    <col min="11462" max="11463" width="12.42578125" customWidth="1"/>
    <col min="11464" max="11464" width="14.42578125" customWidth="1"/>
    <col min="11465" max="11465" width="14.5703125" customWidth="1"/>
    <col min="11466" max="11466" width="10.42578125" customWidth="1"/>
    <col min="11715" max="11715" width="4.42578125" customWidth="1"/>
    <col min="11716" max="11716" width="7.5703125" customWidth="1"/>
    <col min="11717" max="11717" width="33.85546875" customWidth="1"/>
    <col min="11718" max="11719" width="12.42578125" customWidth="1"/>
    <col min="11720" max="11720" width="14.42578125" customWidth="1"/>
    <col min="11721" max="11721" width="14.5703125" customWidth="1"/>
    <col min="11722" max="11722" width="10.42578125" customWidth="1"/>
    <col min="11971" max="11971" width="4.42578125" customWidth="1"/>
    <col min="11972" max="11972" width="7.5703125" customWidth="1"/>
    <col min="11973" max="11973" width="33.85546875" customWidth="1"/>
    <col min="11974" max="11975" width="12.42578125" customWidth="1"/>
    <col min="11976" max="11976" width="14.42578125" customWidth="1"/>
    <col min="11977" max="11977" width="14.5703125" customWidth="1"/>
    <col min="11978" max="11978" width="10.42578125" customWidth="1"/>
    <col min="12227" max="12227" width="4.42578125" customWidth="1"/>
    <col min="12228" max="12228" width="7.5703125" customWidth="1"/>
    <col min="12229" max="12229" width="33.85546875" customWidth="1"/>
    <col min="12230" max="12231" width="12.42578125" customWidth="1"/>
    <col min="12232" max="12232" width="14.42578125" customWidth="1"/>
    <col min="12233" max="12233" width="14.5703125" customWidth="1"/>
    <col min="12234" max="12234" width="10.42578125" customWidth="1"/>
    <col min="12483" max="12483" width="4.42578125" customWidth="1"/>
    <col min="12484" max="12484" width="7.5703125" customWidth="1"/>
    <col min="12485" max="12485" width="33.85546875" customWidth="1"/>
    <col min="12486" max="12487" width="12.42578125" customWidth="1"/>
    <col min="12488" max="12488" width="14.42578125" customWidth="1"/>
    <col min="12489" max="12489" width="14.5703125" customWidth="1"/>
    <col min="12490" max="12490" width="10.42578125" customWidth="1"/>
    <col min="12739" max="12739" width="4.42578125" customWidth="1"/>
    <col min="12740" max="12740" width="7.5703125" customWidth="1"/>
    <col min="12741" max="12741" width="33.85546875" customWidth="1"/>
    <col min="12742" max="12743" width="12.42578125" customWidth="1"/>
    <col min="12744" max="12744" width="14.42578125" customWidth="1"/>
    <col min="12745" max="12745" width="14.5703125" customWidth="1"/>
    <col min="12746" max="12746" width="10.42578125" customWidth="1"/>
    <col min="12995" max="12995" width="4.42578125" customWidth="1"/>
    <col min="12996" max="12996" width="7.5703125" customWidth="1"/>
    <col min="12997" max="12997" width="33.85546875" customWidth="1"/>
    <col min="12998" max="12999" width="12.42578125" customWidth="1"/>
    <col min="13000" max="13000" width="14.42578125" customWidth="1"/>
    <col min="13001" max="13001" width="14.5703125" customWidth="1"/>
    <col min="13002" max="13002" width="10.42578125" customWidth="1"/>
    <col min="13251" max="13251" width="4.42578125" customWidth="1"/>
    <col min="13252" max="13252" width="7.5703125" customWidth="1"/>
    <col min="13253" max="13253" width="33.85546875" customWidth="1"/>
    <col min="13254" max="13255" width="12.42578125" customWidth="1"/>
    <col min="13256" max="13256" width="14.42578125" customWidth="1"/>
    <col min="13257" max="13257" width="14.5703125" customWidth="1"/>
    <col min="13258" max="13258" width="10.42578125" customWidth="1"/>
    <col min="13507" max="13507" width="4.42578125" customWidth="1"/>
    <col min="13508" max="13508" width="7.5703125" customWidth="1"/>
    <col min="13509" max="13509" width="33.85546875" customWidth="1"/>
    <col min="13510" max="13511" width="12.42578125" customWidth="1"/>
    <col min="13512" max="13512" width="14.42578125" customWidth="1"/>
    <col min="13513" max="13513" width="14.5703125" customWidth="1"/>
    <col min="13514" max="13514" width="10.42578125" customWidth="1"/>
    <col min="13763" max="13763" width="4.42578125" customWidth="1"/>
    <col min="13764" max="13764" width="7.5703125" customWidth="1"/>
    <col min="13765" max="13765" width="33.85546875" customWidth="1"/>
    <col min="13766" max="13767" width="12.42578125" customWidth="1"/>
    <col min="13768" max="13768" width="14.42578125" customWidth="1"/>
    <col min="13769" max="13769" width="14.5703125" customWidth="1"/>
    <col min="13770" max="13770" width="10.42578125" customWidth="1"/>
    <col min="14019" max="14019" width="4.42578125" customWidth="1"/>
    <col min="14020" max="14020" width="7.5703125" customWidth="1"/>
    <col min="14021" max="14021" width="33.85546875" customWidth="1"/>
    <col min="14022" max="14023" width="12.42578125" customWidth="1"/>
    <col min="14024" max="14024" width="14.42578125" customWidth="1"/>
    <col min="14025" max="14025" width="14.5703125" customWidth="1"/>
    <col min="14026" max="14026" width="10.42578125" customWidth="1"/>
    <col min="14275" max="14275" width="4.42578125" customWidth="1"/>
    <col min="14276" max="14276" width="7.5703125" customWidth="1"/>
    <col min="14277" max="14277" width="33.85546875" customWidth="1"/>
    <col min="14278" max="14279" width="12.42578125" customWidth="1"/>
    <col min="14280" max="14280" width="14.42578125" customWidth="1"/>
    <col min="14281" max="14281" width="14.5703125" customWidth="1"/>
    <col min="14282" max="14282" width="10.42578125" customWidth="1"/>
    <col min="14531" max="14531" width="4.42578125" customWidth="1"/>
    <col min="14532" max="14532" width="7.5703125" customWidth="1"/>
    <col min="14533" max="14533" width="33.85546875" customWidth="1"/>
    <col min="14534" max="14535" width="12.42578125" customWidth="1"/>
    <col min="14536" max="14536" width="14.42578125" customWidth="1"/>
    <col min="14537" max="14537" width="14.5703125" customWidth="1"/>
    <col min="14538" max="14538" width="10.42578125" customWidth="1"/>
    <col min="14787" max="14787" width="4.42578125" customWidth="1"/>
    <col min="14788" max="14788" width="7.5703125" customWidth="1"/>
    <col min="14789" max="14789" width="33.85546875" customWidth="1"/>
    <col min="14790" max="14791" width="12.42578125" customWidth="1"/>
    <col min="14792" max="14792" width="14.42578125" customWidth="1"/>
    <col min="14793" max="14793" width="14.5703125" customWidth="1"/>
    <col min="14794" max="14794" width="10.42578125" customWidth="1"/>
    <col min="15043" max="15043" width="4.42578125" customWidth="1"/>
    <col min="15044" max="15044" width="7.5703125" customWidth="1"/>
    <col min="15045" max="15045" width="33.85546875" customWidth="1"/>
    <col min="15046" max="15047" width="12.42578125" customWidth="1"/>
    <col min="15048" max="15048" width="14.42578125" customWidth="1"/>
    <col min="15049" max="15049" width="14.5703125" customWidth="1"/>
    <col min="15050" max="15050" width="10.42578125" customWidth="1"/>
    <col min="15299" max="15299" width="4.42578125" customWidth="1"/>
    <col min="15300" max="15300" width="7.5703125" customWidth="1"/>
    <col min="15301" max="15301" width="33.85546875" customWidth="1"/>
    <col min="15302" max="15303" width="12.42578125" customWidth="1"/>
    <col min="15304" max="15304" width="14.42578125" customWidth="1"/>
    <col min="15305" max="15305" width="14.5703125" customWidth="1"/>
    <col min="15306" max="15306" width="10.42578125" customWidth="1"/>
    <col min="15555" max="15555" width="4.42578125" customWidth="1"/>
    <col min="15556" max="15556" width="7.5703125" customWidth="1"/>
    <col min="15557" max="15557" width="33.85546875" customWidth="1"/>
    <col min="15558" max="15559" width="12.42578125" customWidth="1"/>
    <col min="15560" max="15560" width="14.42578125" customWidth="1"/>
    <col min="15561" max="15561" width="14.5703125" customWidth="1"/>
    <col min="15562" max="15562" width="10.42578125" customWidth="1"/>
    <col min="15811" max="15811" width="4.42578125" customWidth="1"/>
    <col min="15812" max="15812" width="7.5703125" customWidth="1"/>
    <col min="15813" max="15813" width="33.85546875" customWidth="1"/>
    <col min="15814" max="15815" width="12.42578125" customWidth="1"/>
    <col min="15816" max="15816" width="14.42578125" customWidth="1"/>
    <col min="15817" max="15817" width="14.5703125" customWidth="1"/>
    <col min="15818" max="15818" width="10.42578125" customWidth="1"/>
    <col min="16067" max="16067" width="4.42578125" customWidth="1"/>
    <col min="16068" max="16068" width="7.5703125" customWidth="1"/>
    <col min="16069" max="16069" width="33.85546875" customWidth="1"/>
    <col min="16070" max="16071" width="12.42578125" customWidth="1"/>
    <col min="16072" max="16072" width="14.42578125" customWidth="1"/>
    <col min="16073" max="16073" width="14.5703125" customWidth="1"/>
    <col min="16074" max="16074" width="10.42578125" customWidth="1"/>
  </cols>
  <sheetData>
    <row r="1" spans="1:9">
      <c r="F1" s="465" t="s">
        <v>221</v>
      </c>
      <c r="G1" s="465"/>
      <c r="H1" s="465"/>
    </row>
    <row r="2" spans="1:9">
      <c r="F2" s="474"/>
      <c r="G2" s="474"/>
      <c r="H2" s="474"/>
    </row>
    <row r="3" spans="1:9" ht="39" customHeight="1">
      <c r="A3" s="475" t="s">
        <v>341</v>
      </c>
      <c r="B3" s="475"/>
      <c r="C3" s="475"/>
      <c r="D3" s="475"/>
      <c r="E3" s="475"/>
      <c r="F3" s="475"/>
      <c r="G3" s="475"/>
      <c r="H3" s="475"/>
    </row>
    <row r="4" spans="1:9">
      <c r="H4" s="49"/>
    </row>
    <row r="5" spans="1:9" s="22" customFormat="1" ht="20.25" customHeight="1">
      <c r="A5" s="476" t="s">
        <v>0</v>
      </c>
      <c r="B5" s="477" t="s">
        <v>1</v>
      </c>
      <c r="C5" s="479" t="s">
        <v>222</v>
      </c>
      <c r="D5" s="481" t="s">
        <v>223</v>
      </c>
      <c r="E5" s="482" t="s">
        <v>300</v>
      </c>
      <c r="F5" s="481" t="s">
        <v>224</v>
      </c>
      <c r="G5" s="481" t="s">
        <v>67</v>
      </c>
      <c r="H5" s="481"/>
      <c r="I5" s="470" t="s">
        <v>3</v>
      </c>
    </row>
    <row r="6" spans="1:9" s="22" customFormat="1" ht="65.25" customHeight="1">
      <c r="A6" s="476"/>
      <c r="B6" s="478"/>
      <c r="C6" s="480"/>
      <c r="D6" s="455"/>
      <c r="E6" s="483"/>
      <c r="F6" s="481"/>
      <c r="G6" s="50" t="s">
        <v>225</v>
      </c>
      <c r="H6" s="148" t="s">
        <v>226</v>
      </c>
      <c r="I6" s="471"/>
    </row>
    <row r="7" spans="1:9" ht="9" customHeight="1">
      <c r="A7" s="51">
        <v>1</v>
      </c>
      <c r="B7" s="51">
        <v>2</v>
      </c>
      <c r="C7" s="51">
        <v>3</v>
      </c>
      <c r="D7" s="51">
        <v>4</v>
      </c>
      <c r="E7" s="51">
        <v>5</v>
      </c>
      <c r="F7" s="51">
        <v>6</v>
      </c>
      <c r="G7" s="51">
        <v>7</v>
      </c>
      <c r="H7" s="51">
        <v>8</v>
      </c>
      <c r="I7" s="162">
        <v>9</v>
      </c>
    </row>
    <row r="8" spans="1:9" s="55" customFormat="1" ht="19.5" customHeight="1">
      <c r="A8" s="52" t="s">
        <v>5</v>
      </c>
      <c r="B8" s="53"/>
      <c r="C8" s="54" t="s">
        <v>6</v>
      </c>
      <c r="D8" s="100">
        <v>656540</v>
      </c>
      <c r="E8" s="100">
        <v>444579.87</v>
      </c>
      <c r="F8" s="100">
        <v>444579.87</v>
      </c>
      <c r="G8" s="100">
        <f>G9</f>
        <v>444579.87</v>
      </c>
      <c r="H8" s="165"/>
      <c r="I8" s="164">
        <f>F8*100/D8</f>
        <v>67.715580162670975</v>
      </c>
    </row>
    <row r="9" spans="1:9" s="59" customFormat="1" ht="20.25" customHeight="1">
      <c r="A9" s="56"/>
      <c r="B9" s="57" t="s">
        <v>11</v>
      </c>
      <c r="C9" s="58" t="s">
        <v>12</v>
      </c>
      <c r="D9" s="101">
        <v>656540</v>
      </c>
      <c r="E9" s="101">
        <v>444579.87</v>
      </c>
      <c r="F9" s="101">
        <v>444579.87</v>
      </c>
      <c r="G9" s="101">
        <f>F9</f>
        <v>444579.87</v>
      </c>
      <c r="H9" s="166"/>
      <c r="I9" s="164">
        <f t="shared" ref="I9:I18" si="0">F9*100/D9</f>
        <v>67.715580162670975</v>
      </c>
    </row>
    <row r="10" spans="1:9" s="55" customFormat="1" ht="20" customHeight="1">
      <c r="A10" s="60">
        <v>750</v>
      </c>
      <c r="B10" s="60"/>
      <c r="C10" s="60" t="s">
        <v>21</v>
      </c>
      <c r="D10" s="89">
        <v>47090</v>
      </c>
      <c r="E10" s="89">
        <f>E11</f>
        <v>25354</v>
      </c>
      <c r="F10" s="89">
        <f>F11</f>
        <v>24769.360000000001</v>
      </c>
      <c r="G10" s="89">
        <f>G11</f>
        <v>24769.360000000001</v>
      </c>
      <c r="H10" s="167"/>
      <c r="I10" s="163">
        <f t="shared" si="0"/>
        <v>52.600042471862395</v>
      </c>
    </row>
    <row r="11" spans="1:9" s="59" customFormat="1" ht="20" customHeight="1">
      <c r="A11" s="62"/>
      <c r="B11" s="62">
        <v>75011</v>
      </c>
      <c r="C11" s="63" t="s">
        <v>22</v>
      </c>
      <c r="D11" s="102">
        <v>47090</v>
      </c>
      <c r="E11" s="102">
        <v>25354</v>
      </c>
      <c r="F11" s="102">
        <f>G11</f>
        <v>24769.360000000001</v>
      </c>
      <c r="G11" s="102">
        <v>24769.360000000001</v>
      </c>
      <c r="H11" s="168"/>
      <c r="I11" s="163">
        <f t="shared" si="0"/>
        <v>52.600042471862395</v>
      </c>
    </row>
    <row r="12" spans="1:9" s="55" customFormat="1" ht="39.75" customHeight="1">
      <c r="A12" s="60">
        <v>751</v>
      </c>
      <c r="B12" s="60"/>
      <c r="C12" s="64" t="s">
        <v>93</v>
      </c>
      <c r="D12" s="89">
        <v>1257</v>
      </c>
      <c r="E12" s="89">
        <f>E13</f>
        <v>633</v>
      </c>
      <c r="F12" s="89">
        <f>F13</f>
        <v>427.35</v>
      </c>
      <c r="G12" s="89">
        <f>G13</f>
        <v>427.35</v>
      </c>
      <c r="H12" s="167"/>
      <c r="I12" s="164">
        <f t="shared" si="0"/>
        <v>33.997613365155132</v>
      </c>
    </row>
    <row r="13" spans="1:9" s="59" customFormat="1" ht="35.25" customHeight="1">
      <c r="A13" s="62"/>
      <c r="B13" s="62">
        <v>75101</v>
      </c>
      <c r="C13" s="170" t="s">
        <v>227</v>
      </c>
      <c r="D13" s="102">
        <v>1257</v>
      </c>
      <c r="E13" s="102">
        <v>633</v>
      </c>
      <c r="F13" s="102">
        <v>427.35</v>
      </c>
      <c r="G13" s="102">
        <v>427.35</v>
      </c>
      <c r="H13" s="168"/>
      <c r="I13" s="164">
        <f t="shared" si="0"/>
        <v>33.997613365155132</v>
      </c>
    </row>
    <row r="14" spans="1:9" s="55" customFormat="1" ht="20" customHeight="1">
      <c r="A14" s="60">
        <v>852</v>
      </c>
      <c r="B14" s="60"/>
      <c r="C14" s="65" t="s">
        <v>44</v>
      </c>
      <c r="D14" s="89">
        <v>2866700</v>
      </c>
      <c r="E14" s="89">
        <f>SUM(E15:E17)</f>
        <v>1509400</v>
      </c>
      <c r="F14" s="89">
        <f>SUM(F15:F17)</f>
        <v>1505609.36</v>
      </c>
      <c r="G14" s="89">
        <f>SUM(G15:G17)</f>
        <v>1505609.36</v>
      </c>
      <c r="H14" s="167"/>
      <c r="I14" s="164">
        <f t="shared" si="0"/>
        <v>52.520646038999544</v>
      </c>
    </row>
    <row r="15" spans="1:9" s="59" customFormat="1" ht="60.75" customHeight="1">
      <c r="A15" s="62"/>
      <c r="B15" s="62">
        <v>85212</v>
      </c>
      <c r="C15" s="170" t="s">
        <v>228</v>
      </c>
      <c r="D15" s="102">
        <v>2859000</v>
      </c>
      <c r="E15" s="102">
        <v>1477300</v>
      </c>
      <c r="F15" s="102">
        <f>G15</f>
        <v>1474191.55</v>
      </c>
      <c r="G15" s="102">
        <v>1474191.55</v>
      </c>
      <c r="H15" s="168"/>
      <c r="I15" s="164">
        <f t="shared" si="0"/>
        <v>51.563188177684502</v>
      </c>
    </row>
    <row r="16" spans="1:9" s="59" customFormat="1" ht="62.25" customHeight="1">
      <c r="A16" s="62"/>
      <c r="B16" s="62">
        <v>85213</v>
      </c>
      <c r="C16" s="170" t="s">
        <v>229</v>
      </c>
      <c r="D16" s="102">
        <v>14200</v>
      </c>
      <c r="E16" s="102">
        <v>11700</v>
      </c>
      <c r="F16" s="102">
        <f>G16</f>
        <v>11559.61</v>
      </c>
      <c r="G16" s="102">
        <v>11559.61</v>
      </c>
      <c r="H16" s="168"/>
      <c r="I16" s="164">
        <f t="shared" si="0"/>
        <v>81.40570422535211</v>
      </c>
    </row>
    <row r="17" spans="1:9" s="59" customFormat="1" ht="39" customHeight="1">
      <c r="A17" s="62"/>
      <c r="B17" s="62">
        <v>85295</v>
      </c>
      <c r="C17" s="63" t="s">
        <v>12</v>
      </c>
      <c r="D17" s="102">
        <v>44421</v>
      </c>
      <c r="E17" s="102">
        <v>20400</v>
      </c>
      <c r="F17" s="102">
        <f>G17</f>
        <v>19858.2</v>
      </c>
      <c r="G17" s="102">
        <v>19858.2</v>
      </c>
      <c r="H17" s="168"/>
      <c r="I17" s="164">
        <f t="shared" si="0"/>
        <v>44.704531640440329</v>
      </c>
    </row>
    <row r="18" spans="1:9" s="55" customFormat="1" ht="20" customHeight="1">
      <c r="A18" s="472" t="s">
        <v>83</v>
      </c>
      <c r="B18" s="473"/>
      <c r="C18" s="473"/>
      <c r="D18" s="126">
        <f>D8+D10+D12+D14</f>
        <v>3571587</v>
      </c>
      <c r="E18" s="103">
        <f>E14+E12+E10+E8</f>
        <v>1979966.87</v>
      </c>
      <c r="F18" s="103">
        <f>F14+F12+F10+F8</f>
        <v>1975385.9400000004</v>
      </c>
      <c r="G18" s="103">
        <f>G14+G12+G10+G8</f>
        <v>1975385.9400000004</v>
      </c>
      <c r="H18" s="169"/>
      <c r="I18" s="164">
        <f t="shared" si="0"/>
        <v>55.308352841467958</v>
      </c>
    </row>
    <row r="20" spans="1:9">
      <c r="A20" s="66"/>
    </row>
  </sheetData>
  <mergeCells count="12">
    <mergeCell ref="I5:I6"/>
    <mergeCell ref="A18:C18"/>
    <mergeCell ref="F1:H1"/>
    <mergeCell ref="F2:H2"/>
    <mergeCell ref="A3:H3"/>
    <mergeCell ref="A5:A6"/>
    <mergeCell ref="B5:B6"/>
    <mergeCell ref="C5:C6"/>
    <mergeCell ref="D5:D6"/>
    <mergeCell ref="E5:E6"/>
    <mergeCell ref="F5:F6"/>
    <mergeCell ref="G5:H5"/>
  </mergeCells>
  <pageMargins left="0.25" right="0.25" top="0.75" bottom="0.75" header="0.3" footer="0.3"/>
  <pageSetup paperSize="9"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K11" sqref="J11:K11"/>
    </sheetView>
  </sheetViews>
  <sheetFormatPr baseColWidth="10" defaultColWidth="8.7109375" defaultRowHeight="14" x14ac:dyDescent="0"/>
  <cols>
    <col min="1" max="1" width="3.5703125" customWidth="1"/>
    <col min="2" max="2" width="6" customWidth="1"/>
    <col min="3" max="3" width="7.28515625" customWidth="1"/>
    <col min="4" max="4" width="24.28515625" customWidth="1"/>
    <col min="5" max="5" width="13" customWidth="1"/>
    <col min="6" max="6" width="13.7109375" customWidth="1"/>
    <col min="7" max="7" width="6.28515625" customWidth="1"/>
    <col min="257" max="257" width="3.5703125" customWidth="1"/>
    <col min="258" max="258" width="7.140625" customWidth="1"/>
    <col min="259" max="259" width="8.42578125" customWidth="1"/>
    <col min="260" max="260" width="24.28515625" customWidth="1"/>
    <col min="261" max="261" width="13" customWidth="1"/>
    <col min="262" max="262" width="11.85546875" customWidth="1"/>
    <col min="263" max="263" width="6.28515625" customWidth="1"/>
    <col min="513" max="513" width="3.5703125" customWidth="1"/>
    <col min="514" max="514" width="7.140625" customWidth="1"/>
    <col min="515" max="515" width="8.42578125" customWidth="1"/>
    <col min="516" max="516" width="24.28515625" customWidth="1"/>
    <col min="517" max="517" width="13" customWidth="1"/>
    <col min="518" max="518" width="11.85546875" customWidth="1"/>
    <col min="519" max="519" width="6.28515625" customWidth="1"/>
    <col min="769" max="769" width="3.5703125" customWidth="1"/>
    <col min="770" max="770" width="7.140625" customWidth="1"/>
    <col min="771" max="771" width="8.42578125" customWidth="1"/>
    <col min="772" max="772" width="24.28515625" customWidth="1"/>
    <col min="773" max="773" width="13" customWidth="1"/>
    <col min="774" max="774" width="11.85546875" customWidth="1"/>
    <col min="775" max="775" width="6.28515625" customWidth="1"/>
    <col min="1025" max="1025" width="3.5703125" customWidth="1"/>
    <col min="1026" max="1026" width="7.140625" customWidth="1"/>
    <col min="1027" max="1027" width="8.42578125" customWidth="1"/>
    <col min="1028" max="1028" width="24.28515625" customWidth="1"/>
    <col min="1029" max="1029" width="13" customWidth="1"/>
    <col min="1030" max="1030" width="11.85546875" customWidth="1"/>
    <col min="1031" max="1031" width="6.28515625" customWidth="1"/>
    <col min="1281" max="1281" width="3.5703125" customWidth="1"/>
    <col min="1282" max="1282" width="7.140625" customWidth="1"/>
    <col min="1283" max="1283" width="8.42578125" customWidth="1"/>
    <col min="1284" max="1284" width="24.28515625" customWidth="1"/>
    <col min="1285" max="1285" width="13" customWidth="1"/>
    <col min="1286" max="1286" width="11.85546875" customWidth="1"/>
    <col min="1287" max="1287" width="6.28515625" customWidth="1"/>
    <col min="1537" max="1537" width="3.5703125" customWidth="1"/>
    <col min="1538" max="1538" width="7.140625" customWidth="1"/>
    <col min="1539" max="1539" width="8.42578125" customWidth="1"/>
    <col min="1540" max="1540" width="24.28515625" customWidth="1"/>
    <col min="1541" max="1541" width="13" customWidth="1"/>
    <col min="1542" max="1542" width="11.85546875" customWidth="1"/>
    <col min="1543" max="1543" width="6.28515625" customWidth="1"/>
    <col min="1793" max="1793" width="3.5703125" customWidth="1"/>
    <col min="1794" max="1794" width="7.140625" customWidth="1"/>
    <col min="1795" max="1795" width="8.42578125" customWidth="1"/>
    <col min="1796" max="1796" width="24.28515625" customWidth="1"/>
    <col min="1797" max="1797" width="13" customWidth="1"/>
    <col min="1798" max="1798" width="11.85546875" customWidth="1"/>
    <col min="1799" max="1799" width="6.28515625" customWidth="1"/>
    <col min="2049" max="2049" width="3.5703125" customWidth="1"/>
    <col min="2050" max="2050" width="7.140625" customWidth="1"/>
    <col min="2051" max="2051" width="8.42578125" customWidth="1"/>
    <col min="2052" max="2052" width="24.28515625" customWidth="1"/>
    <col min="2053" max="2053" width="13" customWidth="1"/>
    <col min="2054" max="2054" width="11.85546875" customWidth="1"/>
    <col min="2055" max="2055" width="6.28515625" customWidth="1"/>
    <col min="2305" max="2305" width="3.5703125" customWidth="1"/>
    <col min="2306" max="2306" width="7.140625" customWidth="1"/>
    <col min="2307" max="2307" width="8.42578125" customWidth="1"/>
    <col min="2308" max="2308" width="24.28515625" customWidth="1"/>
    <col min="2309" max="2309" width="13" customWidth="1"/>
    <col min="2310" max="2310" width="11.85546875" customWidth="1"/>
    <col min="2311" max="2311" width="6.28515625" customWidth="1"/>
    <col min="2561" max="2561" width="3.5703125" customWidth="1"/>
    <col min="2562" max="2562" width="7.140625" customWidth="1"/>
    <col min="2563" max="2563" width="8.42578125" customWidth="1"/>
    <col min="2564" max="2564" width="24.28515625" customWidth="1"/>
    <col min="2565" max="2565" width="13" customWidth="1"/>
    <col min="2566" max="2566" width="11.85546875" customWidth="1"/>
    <col min="2567" max="2567" width="6.28515625" customWidth="1"/>
    <col min="2817" max="2817" width="3.5703125" customWidth="1"/>
    <col min="2818" max="2818" width="7.140625" customWidth="1"/>
    <col min="2819" max="2819" width="8.42578125" customWidth="1"/>
    <col min="2820" max="2820" width="24.28515625" customWidth="1"/>
    <col min="2821" max="2821" width="13" customWidth="1"/>
    <col min="2822" max="2822" width="11.85546875" customWidth="1"/>
    <col min="2823" max="2823" width="6.28515625" customWidth="1"/>
    <col min="3073" max="3073" width="3.5703125" customWidth="1"/>
    <col min="3074" max="3074" width="7.140625" customWidth="1"/>
    <col min="3075" max="3075" width="8.42578125" customWidth="1"/>
    <col min="3076" max="3076" width="24.28515625" customWidth="1"/>
    <col min="3077" max="3077" width="13" customWidth="1"/>
    <col min="3078" max="3078" width="11.85546875" customWidth="1"/>
    <col min="3079" max="3079" width="6.28515625" customWidth="1"/>
    <col min="3329" max="3329" width="3.5703125" customWidth="1"/>
    <col min="3330" max="3330" width="7.140625" customWidth="1"/>
    <col min="3331" max="3331" width="8.42578125" customWidth="1"/>
    <col min="3332" max="3332" width="24.28515625" customWidth="1"/>
    <col min="3333" max="3333" width="13" customWidth="1"/>
    <col min="3334" max="3334" width="11.85546875" customWidth="1"/>
    <col min="3335" max="3335" width="6.28515625" customWidth="1"/>
    <col min="3585" max="3585" width="3.5703125" customWidth="1"/>
    <col min="3586" max="3586" width="7.140625" customWidth="1"/>
    <col min="3587" max="3587" width="8.42578125" customWidth="1"/>
    <col min="3588" max="3588" width="24.28515625" customWidth="1"/>
    <col min="3589" max="3589" width="13" customWidth="1"/>
    <col min="3590" max="3590" width="11.85546875" customWidth="1"/>
    <col min="3591" max="3591" width="6.28515625" customWidth="1"/>
    <col min="3841" max="3841" width="3.5703125" customWidth="1"/>
    <col min="3842" max="3842" width="7.140625" customWidth="1"/>
    <col min="3843" max="3843" width="8.42578125" customWidth="1"/>
    <col min="3844" max="3844" width="24.28515625" customWidth="1"/>
    <col min="3845" max="3845" width="13" customWidth="1"/>
    <col min="3846" max="3846" width="11.85546875" customWidth="1"/>
    <col min="3847" max="3847" width="6.28515625" customWidth="1"/>
    <col min="4097" max="4097" width="3.5703125" customWidth="1"/>
    <col min="4098" max="4098" width="7.140625" customWidth="1"/>
    <col min="4099" max="4099" width="8.42578125" customWidth="1"/>
    <col min="4100" max="4100" width="24.28515625" customWidth="1"/>
    <col min="4101" max="4101" width="13" customWidth="1"/>
    <col min="4102" max="4102" width="11.85546875" customWidth="1"/>
    <col min="4103" max="4103" width="6.28515625" customWidth="1"/>
    <col min="4353" max="4353" width="3.5703125" customWidth="1"/>
    <col min="4354" max="4354" width="7.140625" customWidth="1"/>
    <col min="4355" max="4355" width="8.42578125" customWidth="1"/>
    <col min="4356" max="4356" width="24.28515625" customWidth="1"/>
    <col min="4357" max="4357" width="13" customWidth="1"/>
    <col min="4358" max="4358" width="11.85546875" customWidth="1"/>
    <col min="4359" max="4359" width="6.28515625" customWidth="1"/>
    <col min="4609" max="4609" width="3.5703125" customWidth="1"/>
    <col min="4610" max="4610" width="7.140625" customWidth="1"/>
    <col min="4611" max="4611" width="8.42578125" customWidth="1"/>
    <col min="4612" max="4612" width="24.28515625" customWidth="1"/>
    <col min="4613" max="4613" width="13" customWidth="1"/>
    <col min="4614" max="4614" width="11.85546875" customWidth="1"/>
    <col min="4615" max="4615" width="6.28515625" customWidth="1"/>
    <col min="4865" max="4865" width="3.5703125" customWidth="1"/>
    <col min="4866" max="4866" width="7.140625" customWidth="1"/>
    <col min="4867" max="4867" width="8.42578125" customWidth="1"/>
    <col min="4868" max="4868" width="24.28515625" customWidth="1"/>
    <col min="4869" max="4869" width="13" customWidth="1"/>
    <col min="4870" max="4870" width="11.85546875" customWidth="1"/>
    <col min="4871" max="4871" width="6.28515625" customWidth="1"/>
    <col min="5121" max="5121" width="3.5703125" customWidth="1"/>
    <col min="5122" max="5122" width="7.140625" customWidth="1"/>
    <col min="5123" max="5123" width="8.42578125" customWidth="1"/>
    <col min="5124" max="5124" width="24.28515625" customWidth="1"/>
    <col min="5125" max="5125" width="13" customWidth="1"/>
    <col min="5126" max="5126" width="11.85546875" customWidth="1"/>
    <col min="5127" max="5127" width="6.28515625" customWidth="1"/>
    <col min="5377" max="5377" width="3.5703125" customWidth="1"/>
    <col min="5378" max="5378" width="7.140625" customWidth="1"/>
    <col min="5379" max="5379" width="8.42578125" customWidth="1"/>
    <col min="5380" max="5380" width="24.28515625" customWidth="1"/>
    <col min="5381" max="5381" width="13" customWidth="1"/>
    <col min="5382" max="5382" width="11.85546875" customWidth="1"/>
    <col min="5383" max="5383" width="6.28515625" customWidth="1"/>
    <col min="5633" max="5633" width="3.5703125" customWidth="1"/>
    <col min="5634" max="5634" width="7.140625" customWidth="1"/>
    <col min="5635" max="5635" width="8.42578125" customWidth="1"/>
    <col min="5636" max="5636" width="24.28515625" customWidth="1"/>
    <col min="5637" max="5637" width="13" customWidth="1"/>
    <col min="5638" max="5638" width="11.85546875" customWidth="1"/>
    <col min="5639" max="5639" width="6.28515625" customWidth="1"/>
    <col min="5889" max="5889" width="3.5703125" customWidth="1"/>
    <col min="5890" max="5890" width="7.140625" customWidth="1"/>
    <col min="5891" max="5891" width="8.42578125" customWidth="1"/>
    <col min="5892" max="5892" width="24.28515625" customWidth="1"/>
    <col min="5893" max="5893" width="13" customWidth="1"/>
    <col min="5894" max="5894" width="11.85546875" customWidth="1"/>
    <col min="5895" max="5895" width="6.28515625" customWidth="1"/>
    <col min="6145" max="6145" width="3.5703125" customWidth="1"/>
    <col min="6146" max="6146" width="7.140625" customWidth="1"/>
    <col min="6147" max="6147" width="8.42578125" customWidth="1"/>
    <col min="6148" max="6148" width="24.28515625" customWidth="1"/>
    <col min="6149" max="6149" width="13" customWidth="1"/>
    <col min="6150" max="6150" width="11.85546875" customWidth="1"/>
    <col min="6151" max="6151" width="6.28515625" customWidth="1"/>
    <col min="6401" max="6401" width="3.5703125" customWidth="1"/>
    <col min="6402" max="6402" width="7.140625" customWidth="1"/>
    <col min="6403" max="6403" width="8.42578125" customWidth="1"/>
    <col min="6404" max="6404" width="24.28515625" customWidth="1"/>
    <col min="6405" max="6405" width="13" customWidth="1"/>
    <col min="6406" max="6406" width="11.85546875" customWidth="1"/>
    <col min="6407" max="6407" width="6.28515625" customWidth="1"/>
    <col min="6657" max="6657" width="3.5703125" customWidth="1"/>
    <col min="6658" max="6658" width="7.140625" customWidth="1"/>
    <col min="6659" max="6659" width="8.42578125" customWidth="1"/>
    <col min="6660" max="6660" width="24.28515625" customWidth="1"/>
    <col min="6661" max="6661" width="13" customWidth="1"/>
    <col min="6662" max="6662" width="11.85546875" customWidth="1"/>
    <col min="6663" max="6663" width="6.28515625" customWidth="1"/>
    <col min="6913" max="6913" width="3.5703125" customWidth="1"/>
    <col min="6914" max="6914" width="7.140625" customWidth="1"/>
    <col min="6915" max="6915" width="8.42578125" customWidth="1"/>
    <col min="6916" max="6916" width="24.28515625" customWidth="1"/>
    <col min="6917" max="6917" width="13" customWidth="1"/>
    <col min="6918" max="6918" width="11.85546875" customWidth="1"/>
    <col min="6919" max="6919" width="6.28515625" customWidth="1"/>
    <col min="7169" max="7169" width="3.5703125" customWidth="1"/>
    <col min="7170" max="7170" width="7.140625" customWidth="1"/>
    <col min="7171" max="7171" width="8.42578125" customWidth="1"/>
    <col min="7172" max="7172" width="24.28515625" customWidth="1"/>
    <col min="7173" max="7173" width="13" customWidth="1"/>
    <col min="7174" max="7174" width="11.85546875" customWidth="1"/>
    <col min="7175" max="7175" width="6.28515625" customWidth="1"/>
    <col min="7425" max="7425" width="3.5703125" customWidth="1"/>
    <col min="7426" max="7426" width="7.140625" customWidth="1"/>
    <col min="7427" max="7427" width="8.42578125" customWidth="1"/>
    <col min="7428" max="7428" width="24.28515625" customWidth="1"/>
    <col min="7429" max="7429" width="13" customWidth="1"/>
    <col min="7430" max="7430" width="11.85546875" customWidth="1"/>
    <col min="7431" max="7431" width="6.28515625" customWidth="1"/>
    <col min="7681" max="7681" width="3.5703125" customWidth="1"/>
    <col min="7682" max="7682" width="7.140625" customWidth="1"/>
    <col min="7683" max="7683" width="8.42578125" customWidth="1"/>
    <col min="7684" max="7684" width="24.28515625" customWidth="1"/>
    <col min="7685" max="7685" width="13" customWidth="1"/>
    <col min="7686" max="7686" width="11.85546875" customWidth="1"/>
    <col min="7687" max="7687" width="6.28515625" customWidth="1"/>
    <col min="7937" max="7937" width="3.5703125" customWidth="1"/>
    <col min="7938" max="7938" width="7.140625" customWidth="1"/>
    <col min="7939" max="7939" width="8.42578125" customWidth="1"/>
    <col min="7940" max="7940" width="24.28515625" customWidth="1"/>
    <col min="7941" max="7941" width="13" customWidth="1"/>
    <col min="7942" max="7942" width="11.85546875" customWidth="1"/>
    <col min="7943" max="7943" width="6.28515625" customWidth="1"/>
    <col min="8193" max="8193" width="3.5703125" customWidth="1"/>
    <col min="8194" max="8194" width="7.140625" customWidth="1"/>
    <col min="8195" max="8195" width="8.42578125" customWidth="1"/>
    <col min="8196" max="8196" width="24.28515625" customWidth="1"/>
    <col min="8197" max="8197" width="13" customWidth="1"/>
    <col min="8198" max="8198" width="11.85546875" customWidth="1"/>
    <col min="8199" max="8199" width="6.28515625" customWidth="1"/>
    <col min="8449" max="8449" width="3.5703125" customWidth="1"/>
    <col min="8450" max="8450" width="7.140625" customWidth="1"/>
    <col min="8451" max="8451" width="8.42578125" customWidth="1"/>
    <col min="8452" max="8452" width="24.28515625" customWidth="1"/>
    <col min="8453" max="8453" width="13" customWidth="1"/>
    <col min="8454" max="8454" width="11.85546875" customWidth="1"/>
    <col min="8455" max="8455" width="6.28515625" customWidth="1"/>
    <col min="8705" max="8705" width="3.5703125" customWidth="1"/>
    <col min="8706" max="8706" width="7.140625" customWidth="1"/>
    <col min="8707" max="8707" width="8.42578125" customWidth="1"/>
    <col min="8708" max="8708" width="24.28515625" customWidth="1"/>
    <col min="8709" max="8709" width="13" customWidth="1"/>
    <col min="8710" max="8710" width="11.85546875" customWidth="1"/>
    <col min="8711" max="8711" width="6.28515625" customWidth="1"/>
    <col min="8961" max="8961" width="3.5703125" customWidth="1"/>
    <col min="8962" max="8962" width="7.140625" customWidth="1"/>
    <col min="8963" max="8963" width="8.42578125" customWidth="1"/>
    <col min="8964" max="8964" width="24.28515625" customWidth="1"/>
    <col min="8965" max="8965" width="13" customWidth="1"/>
    <col min="8966" max="8966" width="11.85546875" customWidth="1"/>
    <col min="8967" max="8967" width="6.28515625" customWidth="1"/>
    <col min="9217" max="9217" width="3.5703125" customWidth="1"/>
    <col min="9218" max="9218" width="7.140625" customWidth="1"/>
    <col min="9219" max="9219" width="8.42578125" customWidth="1"/>
    <col min="9220" max="9220" width="24.28515625" customWidth="1"/>
    <col min="9221" max="9221" width="13" customWidth="1"/>
    <col min="9222" max="9222" width="11.85546875" customWidth="1"/>
    <col min="9223" max="9223" width="6.28515625" customWidth="1"/>
    <col min="9473" max="9473" width="3.5703125" customWidth="1"/>
    <col min="9474" max="9474" width="7.140625" customWidth="1"/>
    <col min="9475" max="9475" width="8.42578125" customWidth="1"/>
    <col min="9476" max="9476" width="24.28515625" customWidth="1"/>
    <col min="9477" max="9477" width="13" customWidth="1"/>
    <col min="9478" max="9478" width="11.85546875" customWidth="1"/>
    <col min="9479" max="9479" width="6.28515625" customWidth="1"/>
    <col min="9729" max="9729" width="3.5703125" customWidth="1"/>
    <col min="9730" max="9730" width="7.140625" customWidth="1"/>
    <col min="9731" max="9731" width="8.42578125" customWidth="1"/>
    <col min="9732" max="9732" width="24.28515625" customWidth="1"/>
    <col min="9733" max="9733" width="13" customWidth="1"/>
    <col min="9734" max="9734" width="11.85546875" customWidth="1"/>
    <col min="9735" max="9735" width="6.28515625" customWidth="1"/>
    <col min="9985" max="9985" width="3.5703125" customWidth="1"/>
    <col min="9986" max="9986" width="7.140625" customWidth="1"/>
    <col min="9987" max="9987" width="8.42578125" customWidth="1"/>
    <col min="9988" max="9988" width="24.28515625" customWidth="1"/>
    <col min="9989" max="9989" width="13" customWidth="1"/>
    <col min="9990" max="9990" width="11.85546875" customWidth="1"/>
    <col min="9991" max="9991" width="6.28515625" customWidth="1"/>
    <col min="10241" max="10241" width="3.5703125" customWidth="1"/>
    <col min="10242" max="10242" width="7.140625" customWidth="1"/>
    <col min="10243" max="10243" width="8.42578125" customWidth="1"/>
    <col min="10244" max="10244" width="24.28515625" customWidth="1"/>
    <col min="10245" max="10245" width="13" customWidth="1"/>
    <col min="10246" max="10246" width="11.85546875" customWidth="1"/>
    <col min="10247" max="10247" width="6.28515625" customWidth="1"/>
    <col min="10497" max="10497" width="3.5703125" customWidth="1"/>
    <col min="10498" max="10498" width="7.140625" customWidth="1"/>
    <col min="10499" max="10499" width="8.42578125" customWidth="1"/>
    <col min="10500" max="10500" width="24.28515625" customWidth="1"/>
    <col min="10501" max="10501" width="13" customWidth="1"/>
    <col min="10502" max="10502" width="11.85546875" customWidth="1"/>
    <col min="10503" max="10503" width="6.28515625" customWidth="1"/>
    <col min="10753" max="10753" width="3.5703125" customWidth="1"/>
    <col min="10754" max="10754" width="7.140625" customWidth="1"/>
    <col min="10755" max="10755" width="8.42578125" customWidth="1"/>
    <col min="10756" max="10756" width="24.28515625" customWidth="1"/>
    <col min="10757" max="10757" width="13" customWidth="1"/>
    <col min="10758" max="10758" width="11.85546875" customWidth="1"/>
    <col min="10759" max="10759" width="6.28515625" customWidth="1"/>
    <col min="11009" max="11009" width="3.5703125" customWidth="1"/>
    <col min="11010" max="11010" width="7.140625" customWidth="1"/>
    <col min="11011" max="11011" width="8.42578125" customWidth="1"/>
    <col min="11012" max="11012" width="24.28515625" customWidth="1"/>
    <col min="11013" max="11013" width="13" customWidth="1"/>
    <col min="11014" max="11014" width="11.85546875" customWidth="1"/>
    <col min="11015" max="11015" width="6.28515625" customWidth="1"/>
    <col min="11265" max="11265" width="3.5703125" customWidth="1"/>
    <col min="11266" max="11266" width="7.140625" customWidth="1"/>
    <col min="11267" max="11267" width="8.42578125" customWidth="1"/>
    <col min="11268" max="11268" width="24.28515625" customWidth="1"/>
    <col min="11269" max="11269" width="13" customWidth="1"/>
    <col min="11270" max="11270" width="11.85546875" customWidth="1"/>
    <col min="11271" max="11271" width="6.28515625" customWidth="1"/>
    <col min="11521" max="11521" width="3.5703125" customWidth="1"/>
    <col min="11522" max="11522" width="7.140625" customWidth="1"/>
    <col min="11523" max="11523" width="8.42578125" customWidth="1"/>
    <col min="11524" max="11524" width="24.28515625" customWidth="1"/>
    <col min="11525" max="11525" width="13" customWidth="1"/>
    <col min="11526" max="11526" width="11.85546875" customWidth="1"/>
    <col min="11527" max="11527" width="6.28515625" customWidth="1"/>
    <col min="11777" max="11777" width="3.5703125" customWidth="1"/>
    <col min="11778" max="11778" width="7.140625" customWidth="1"/>
    <col min="11779" max="11779" width="8.42578125" customWidth="1"/>
    <col min="11780" max="11780" width="24.28515625" customWidth="1"/>
    <col min="11781" max="11781" width="13" customWidth="1"/>
    <col min="11782" max="11782" width="11.85546875" customWidth="1"/>
    <col min="11783" max="11783" width="6.28515625" customWidth="1"/>
    <col min="12033" max="12033" width="3.5703125" customWidth="1"/>
    <col min="12034" max="12034" width="7.140625" customWidth="1"/>
    <col min="12035" max="12035" width="8.42578125" customWidth="1"/>
    <col min="12036" max="12036" width="24.28515625" customWidth="1"/>
    <col min="12037" max="12037" width="13" customWidth="1"/>
    <col min="12038" max="12038" width="11.85546875" customWidth="1"/>
    <col min="12039" max="12039" width="6.28515625" customWidth="1"/>
    <col min="12289" max="12289" width="3.5703125" customWidth="1"/>
    <col min="12290" max="12290" width="7.140625" customWidth="1"/>
    <col min="12291" max="12291" width="8.42578125" customWidth="1"/>
    <col min="12292" max="12292" width="24.28515625" customWidth="1"/>
    <col min="12293" max="12293" width="13" customWidth="1"/>
    <col min="12294" max="12294" width="11.85546875" customWidth="1"/>
    <col min="12295" max="12295" width="6.28515625" customWidth="1"/>
    <col min="12545" max="12545" width="3.5703125" customWidth="1"/>
    <col min="12546" max="12546" width="7.140625" customWidth="1"/>
    <col min="12547" max="12547" width="8.42578125" customWidth="1"/>
    <col min="12548" max="12548" width="24.28515625" customWidth="1"/>
    <col min="12549" max="12549" width="13" customWidth="1"/>
    <col min="12550" max="12550" width="11.85546875" customWidth="1"/>
    <col min="12551" max="12551" width="6.28515625" customWidth="1"/>
    <col min="12801" max="12801" width="3.5703125" customWidth="1"/>
    <col min="12802" max="12802" width="7.140625" customWidth="1"/>
    <col min="12803" max="12803" width="8.42578125" customWidth="1"/>
    <col min="12804" max="12804" width="24.28515625" customWidth="1"/>
    <col min="12805" max="12805" width="13" customWidth="1"/>
    <col min="12806" max="12806" width="11.85546875" customWidth="1"/>
    <col min="12807" max="12807" width="6.28515625" customWidth="1"/>
    <col min="13057" max="13057" width="3.5703125" customWidth="1"/>
    <col min="13058" max="13058" width="7.140625" customWidth="1"/>
    <col min="13059" max="13059" width="8.42578125" customWidth="1"/>
    <col min="13060" max="13060" width="24.28515625" customWidth="1"/>
    <col min="13061" max="13061" width="13" customWidth="1"/>
    <col min="13062" max="13062" width="11.85546875" customWidth="1"/>
    <col min="13063" max="13063" width="6.28515625" customWidth="1"/>
    <col min="13313" max="13313" width="3.5703125" customWidth="1"/>
    <col min="13314" max="13314" width="7.140625" customWidth="1"/>
    <col min="13315" max="13315" width="8.42578125" customWidth="1"/>
    <col min="13316" max="13316" width="24.28515625" customWidth="1"/>
    <col min="13317" max="13317" width="13" customWidth="1"/>
    <col min="13318" max="13318" width="11.85546875" customWidth="1"/>
    <col min="13319" max="13319" width="6.28515625" customWidth="1"/>
    <col min="13569" max="13569" width="3.5703125" customWidth="1"/>
    <col min="13570" max="13570" width="7.140625" customWidth="1"/>
    <col min="13571" max="13571" width="8.42578125" customWidth="1"/>
    <col min="13572" max="13572" width="24.28515625" customWidth="1"/>
    <col min="13573" max="13573" width="13" customWidth="1"/>
    <col min="13574" max="13574" width="11.85546875" customWidth="1"/>
    <col min="13575" max="13575" width="6.28515625" customWidth="1"/>
    <col min="13825" max="13825" width="3.5703125" customWidth="1"/>
    <col min="13826" max="13826" width="7.140625" customWidth="1"/>
    <col min="13827" max="13827" width="8.42578125" customWidth="1"/>
    <col min="13828" max="13828" width="24.28515625" customWidth="1"/>
    <col min="13829" max="13829" width="13" customWidth="1"/>
    <col min="13830" max="13830" width="11.85546875" customWidth="1"/>
    <col min="13831" max="13831" width="6.28515625" customWidth="1"/>
    <col min="14081" max="14081" width="3.5703125" customWidth="1"/>
    <col min="14082" max="14082" width="7.140625" customWidth="1"/>
    <col min="14083" max="14083" width="8.42578125" customWidth="1"/>
    <col min="14084" max="14084" width="24.28515625" customWidth="1"/>
    <col min="14085" max="14085" width="13" customWidth="1"/>
    <col min="14086" max="14086" width="11.85546875" customWidth="1"/>
    <col min="14087" max="14087" width="6.28515625" customWidth="1"/>
    <col min="14337" max="14337" width="3.5703125" customWidth="1"/>
    <col min="14338" max="14338" width="7.140625" customWidth="1"/>
    <col min="14339" max="14339" width="8.42578125" customWidth="1"/>
    <col min="14340" max="14340" width="24.28515625" customWidth="1"/>
    <col min="14341" max="14341" width="13" customWidth="1"/>
    <col min="14342" max="14342" width="11.85546875" customWidth="1"/>
    <col min="14343" max="14343" width="6.28515625" customWidth="1"/>
    <col min="14593" max="14593" width="3.5703125" customWidth="1"/>
    <col min="14594" max="14594" width="7.140625" customWidth="1"/>
    <col min="14595" max="14595" width="8.42578125" customWidth="1"/>
    <col min="14596" max="14596" width="24.28515625" customWidth="1"/>
    <col min="14597" max="14597" width="13" customWidth="1"/>
    <col min="14598" max="14598" width="11.85546875" customWidth="1"/>
    <col min="14599" max="14599" width="6.28515625" customWidth="1"/>
    <col min="14849" max="14849" width="3.5703125" customWidth="1"/>
    <col min="14850" max="14850" width="7.140625" customWidth="1"/>
    <col min="14851" max="14851" width="8.42578125" customWidth="1"/>
    <col min="14852" max="14852" width="24.28515625" customWidth="1"/>
    <col min="14853" max="14853" width="13" customWidth="1"/>
    <col min="14854" max="14854" width="11.85546875" customWidth="1"/>
    <col min="14855" max="14855" width="6.28515625" customWidth="1"/>
    <col min="15105" max="15105" width="3.5703125" customWidth="1"/>
    <col min="15106" max="15106" width="7.140625" customWidth="1"/>
    <col min="15107" max="15107" width="8.42578125" customWidth="1"/>
    <col min="15108" max="15108" width="24.28515625" customWidth="1"/>
    <col min="15109" max="15109" width="13" customWidth="1"/>
    <col min="15110" max="15110" width="11.85546875" customWidth="1"/>
    <col min="15111" max="15111" width="6.28515625" customWidth="1"/>
    <col min="15361" max="15361" width="3.5703125" customWidth="1"/>
    <col min="15362" max="15362" width="7.140625" customWidth="1"/>
    <col min="15363" max="15363" width="8.42578125" customWidth="1"/>
    <col min="15364" max="15364" width="24.28515625" customWidth="1"/>
    <col min="15365" max="15365" width="13" customWidth="1"/>
    <col min="15366" max="15366" width="11.85546875" customWidth="1"/>
    <col min="15367" max="15367" width="6.28515625" customWidth="1"/>
    <col min="15617" max="15617" width="3.5703125" customWidth="1"/>
    <col min="15618" max="15618" width="7.140625" customWidth="1"/>
    <col min="15619" max="15619" width="8.42578125" customWidth="1"/>
    <col min="15620" max="15620" width="24.28515625" customWidth="1"/>
    <col min="15621" max="15621" width="13" customWidth="1"/>
    <col min="15622" max="15622" width="11.85546875" customWidth="1"/>
    <col min="15623" max="15623" width="6.28515625" customWidth="1"/>
    <col min="15873" max="15873" width="3.5703125" customWidth="1"/>
    <col min="15874" max="15874" width="7.140625" customWidth="1"/>
    <col min="15875" max="15875" width="8.42578125" customWidth="1"/>
    <col min="15876" max="15876" width="24.28515625" customWidth="1"/>
    <col min="15877" max="15877" width="13" customWidth="1"/>
    <col min="15878" max="15878" width="11.85546875" customWidth="1"/>
    <col min="15879" max="15879" width="6.28515625" customWidth="1"/>
    <col min="16129" max="16129" width="3.5703125" customWidth="1"/>
    <col min="16130" max="16130" width="7.140625" customWidth="1"/>
    <col min="16131" max="16131" width="8.42578125" customWidth="1"/>
    <col min="16132" max="16132" width="24.28515625" customWidth="1"/>
    <col min="16133" max="16133" width="13" customWidth="1"/>
    <col min="16134" max="16134" width="11.85546875" customWidth="1"/>
    <col min="16135" max="16135" width="6.28515625" customWidth="1"/>
  </cols>
  <sheetData>
    <row r="1" spans="1:7">
      <c r="D1" s="466" t="s">
        <v>297</v>
      </c>
      <c r="E1" s="466"/>
      <c r="F1" s="466"/>
      <c r="G1" s="466"/>
    </row>
    <row r="2" spans="1:7">
      <c r="D2" s="487"/>
      <c r="E2" s="487"/>
      <c r="F2" s="487"/>
      <c r="G2" s="487"/>
    </row>
    <row r="3" spans="1:7" ht="77.25" customHeight="1">
      <c r="A3" s="488" t="s">
        <v>298</v>
      </c>
      <c r="B3" s="488"/>
      <c r="C3" s="488"/>
      <c r="D3" s="488"/>
      <c r="E3" s="488"/>
    </row>
    <row r="4" spans="1:7" ht="20" customHeight="1">
      <c r="D4" s="9"/>
      <c r="E4" s="67"/>
    </row>
    <row r="5" spans="1:7" s="71" customFormat="1" ht="20" customHeight="1">
      <c r="A5" s="455" t="s">
        <v>174</v>
      </c>
      <c r="B5" s="455" t="s">
        <v>0</v>
      </c>
      <c r="C5" s="455" t="s">
        <v>1</v>
      </c>
      <c r="D5" s="481" t="s">
        <v>230</v>
      </c>
      <c r="E5" s="489" t="s">
        <v>301</v>
      </c>
      <c r="F5" s="462" t="s">
        <v>262</v>
      </c>
      <c r="G5" s="492" t="s">
        <v>3</v>
      </c>
    </row>
    <row r="6" spans="1:7" s="71" customFormat="1" ht="20" customHeight="1">
      <c r="A6" s="455"/>
      <c r="B6" s="455"/>
      <c r="C6" s="455"/>
      <c r="D6" s="481"/>
      <c r="E6" s="490"/>
      <c r="F6" s="463"/>
      <c r="G6" s="493"/>
    </row>
    <row r="7" spans="1:7" s="71" customFormat="1" ht="42.75" customHeight="1">
      <c r="A7" s="455"/>
      <c r="B7" s="455"/>
      <c r="C7" s="455"/>
      <c r="D7" s="481"/>
      <c r="E7" s="491"/>
      <c r="F7" s="464"/>
      <c r="G7" s="494"/>
    </row>
    <row r="8" spans="1:7" ht="8" customHeight="1">
      <c r="A8" s="51">
        <v>1</v>
      </c>
      <c r="B8" s="51">
        <v>2</v>
      </c>
      <c r="C8" s="51">
        <v>3</v>
      </c>
      <c r="D8" s="51">
        <v>4</v>
      </c>
      <c r="E8" s="51">
        <v>5</v>
      </c>
      <c r="F8" s="72">
        <v>6</v>
      </c>
      <c r="G8" s="108"/>
    </row>
    <row r="9" spans="1:7" s="104" customFormat="1" ht="28.5" customHeight="1">
      <c r="A9" s="111">
        <v>1</v>
      </c>
      <c r="B9" s="111">
        <v>801</v>
      </c>
      <c r="C9" s="111">
        <v>80104</v>
      </c>
      <c r="D9" s="105" t="s">
        <v>299</v>
      </c>
      <c r="E9" s="107">
        <v>151528</v>
      </c>
      <c r="F9" s="106">
        <v>113674.86</v>
      </c>
      <c r="G9" s="109">
        <f>F9/E9*100</f>
        <v>75.019045984900472</v>
      </c>
    </row>
    <row r="10" spans="1:7" ht="30" customHeight="1">
      <c r="A10" s="360">
        <v>2</v>
      </c>
      <c r="B10" s="360">
        <v>921</v>
      </c>
      <c r="C10" s="361">
        <v>92109</v>
      </c>
      <c r="D10" s="361" t="s">
        <v>231</v>
      </c>
      <c r="E10" s="74">
        <v>220000</v>
      </c>
      <c r="F10" s="125">
        <v>103500</v>
      </c>
      <c r="G10" s="109">
        <f>F10/E10*100</f>
        <v>47.045454545454547</v>
      </c>
    </row>
    <row r="11" spans="1:7" ht="30" customHeight="1">
      <c r="A11" s="361"/>
      <c r="B11" s="361"/>
      <c r="C11" s="361">
        <v>92116</v>
      </c>
      <c r="D11" s="361" t="s">
        <v>232</v>
      </c>
      <c r="E11" s="76">
        <v>190000</v>
      </c>
      <c r="F11" s="125">
        <v>118000</v>
      </c>
      <c r="G11" s="109">
        <f>F11/E11*100</f>
        <v>62.10526315789474</v>
      </c>
    </row>
    <row r="12" spans="1:7" s="9" customFormat="1" ht="30" customHeight="1">
      <c r="A12" s="484" t="s">
        <v>83</v>
      </c>
      <c r="B12" s="485"/>
      <c r="C12" s="485"/>
      <c r="D12" s="486"/>
      <c r="E12" s="77">
        <f>E11+E10+E9</f>
        <v>561528</v>
      </c>
      <c r="F12" s="68">
        <f>F11+F10+F9</f>
        <v>335174.86</v>
      </c>
      <c r="G12" s="110">
        <f>F12/E12*100</f>
        <v>59.689785727514924</v>
      </c>
    </row>
    <row r="14" spans="1:7">
      <c r="A14" s="66"/>
    </row>
  </sheetData>
  <mergeCells count="11">
    <mergeCell ref="A12:D12"/>
    <mergeCell ref="D1:G1"/>
    <mergeCell ref="D2:G2"/>
    <mergeCell ref="A3:E3"/>
    <mergeCell ref="A5:A7"/>
    <mergeCell ref="B5:B7"/>
    <mergeCell ref="C5:C7"/>
    <mergeCell ref="D5:D7"/>
    <mergeCell ref="E5:E7"/>
    <mergeCell ref="F5:F7"/>
    <mergeCell ref="G5:G7"/>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6" sqref="E26"/>
    </sheetView>
  </sheetViews>
  <sheetFormatPr baseColWidth="10" defaultColWidth="8.7109375" defaultRowHeight="14" x14ac:dyDescent="0"/>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F9" sqref="F9"/>
    </sheetView>
  </sheetViews>
  <sheetFormatPr baseColWidth="10" defaultColWidth="8.7109375" defaultRowHeight="14" x14ac:dyDescent="0"/>
  <cols>
    <col min="1" max="1" width="3.5703125" customWidth="1"/>
    <col min="2" max="2" width="4.7109375" customWidth="1"/>
    <col min="3" max="3" width="7" customWidth="1"/>
    <col min="4" max="4" width="30.140625" customWidth="1"/>
    <col min="5" max="5" width="12.42578125" customWidth="1"/>
    <col min="6" max="6" width="10.5703125" customWidth="1"/>
    <col min="257" max="257" width="3.5703125" customWidth="1"/>
    <col min="258" max="258" width="7.140625" customWidth="1"/>
    <col min="259" max="259" width="8.42578125" customWidth="1"/>
    <col min="260" max="260" width="33.28515625" customWidth="1"/>
    <col min="261" max="261" width="12.42578125" customWidth="1"/>
    <col min="262" max="262" width="10.5703125" customWidth="1"/>
    <col min="513" max="513" width="3.5703125" customWidth="1"/>
    <col min="514" max="514" width="7.140625" customWidth="1"/>
    <col min="515" max="515" width="8.42578125" customWidth="1"/>
    <col min="516" max="516" width="33.28515625" customWidth="1"/>
    <col min="517" max="517" width="12.42578125" customWidth="1"/>
    <col min="518" max="518" width="10.5703125" customWidth="1"/>
    <col min="769" max="769" width="3.5703125" customWidth="1"/>
    <col min="770" max="770" width="7.140625" customWidth="1"/>
    <col min="771" max="771" width="8.42578125" customWidth="1"/>
    <col min="772" max="772" width="33.28515625" customWidth="1"/>
    <col min="773" max="773" width="12.42578125" customWidth="1"/>
    <col min="774" max="774" width="10.5703125" customWidth="1"/>
    <col min="1025" max="1025" width="3.5703125" customWidth="1"/>
    <col min="1026" max="1026" width="7.140625" customWidth="1"/>
    <col min="1027" max="1027" width="8.42578125" customWidth="1"/>
    <col min="1028" max="1028" width="33.28515625" customWidth="1"/>
    <col min="1029" max="1029" width="12.42578125" customWidth="1"/>
    <col min="1030" max="1030" width="10.5703125" customWidth="1"/>
    <col min="1281" max="1281" width="3.5703125" customWidth="1"/>
    <col min="1282" max="1282" width="7.140625" customWidth="1"/>
    <col min="1283" max="1283" width="8.42578125" customWidth="1"/>
    <col min="1284" max="1284" width="33.28515625" customWidth="1"/>
    <col min="1285" max="1285" width="12.42578125" customWidth="1"/>
    <col min="1286" max="1286" width="10.5703125" customWidth="1"/>
    <col min="1537" max="1537" width="3.5703125" customWidth="1"/>
    <col min="1538" max="1538" width="7.140625" customWidth="1"/>
    <col min="1539" max="1539" width="8.42578125" customWidth="1"/>
    <col min="1540" max="1540" width="33.28515625" customWidth="1"/>
    <col min="1541" max="1541" width="12.42578125" customWidth="1"/>
    <col min="1542" max="1542" width="10.5703125" customWidth="1"/>
    <col min="1793" max="1793" width="3.5703125" customWidth="1"/>
    <col min="1794" max="1794" width="7.140625" customWidth="1"/>
    <col min="1795" max="1795" width="8.42578125" customWidth="1"/>
    <col min="1796" max="1796" width="33.28515625" customWidth="1"/>
    <col min="1797" max="1797" width="12.42578125" customWidth="1"/>
    <col min="1798" max="1798" width="10.5703125" customWidth="1"/>
    <col min="2049" max="2049" width="3.5703125" customWidth="1"/>
    <col min="2050" max="2050" width="7.140625" customWidth="1"/>
    <col min="2051" max="2051" width="8.42578125" customWidth="1"/>
    <col min="2052" max="2052" width="33.28515625" customWidth="1"/>
    <col min="2053" max="2053" width="12.42578125" customWidth="1"/>
    <col min="2054" max="2054" width="10.5703125" customWidth="1"/>
    <col min="2305" max="2305" width="3.5703125" customWidth="1"/>
    <col min="2306" max="2306" width="7.140625" customWidth="1"/>
    <col min="2307" max="2307" width="8.42578125" customWidth="1"/>
    <col min="2308" max="2308" width="33.28515625" customWidth="1"/>
    <col min="2309" max="2309" width="12.42578125" customWidth="1"/>
    <col min="2310" max="2310" width="10.5703125" customWidth="1"/>
    <col min="2561" max="2561" width="3.5703125" customWidth="1"/>
    <col min="2562" max="2562" width="7.140625" customWidth="1"/>
    <col min="2563" max="2563" width="8.42578125" customWidth="1"/>
    <col min="2564" max="2564" width="33.28515625" customWidth="1"/>
    <col min="2565" max="2565" width="12.42578125" customWidth="1"/>
    <col min="2566" max="2566" width="10.5703125" customWidth="1"/>
    <col min="2817" max="2817" width="3.5703125" customWidth="1"/>
    <col min="2818" max="2818" width="7.140625" customWidth="1"/>
    <col min="2819" max="2819" width="8.42578125" customWidth="1"/>
    <col min="2820" max="2820" width="33.28515625" customWidth="1"/>
    <col min="2821" max="2821" width="12.42578125" customWidth="1"/>
    <col min="2822" max="2822" width="10.5703125" customWidth="1"/>
    <col min="3073" max="3073" width="3.5703125" customWidth="1"/>
    <col min="3074" max="3074" width="7.140625" customWidth="1"/>
    <col min="3075" max="3075" width="8.42578125" customWidth="1"/>
    <col min="3076" max="3076" width="33.28515625" customWidth="1"/>
    <col min="3077" max="3077" width="12.42578125" customWidth="1"/>
    <col min="3078" max="3078" width="10.5703125" customWidth="1"/>
    <col min="3329" max="3329" width="3.5703125" customWidth="1"/>
    <col min="3330" max="3330" width="7.140625" customWidth="1"/>
    <col min="3331" max="3331" width="8.42578125" customWidth="1"/>
    <col min="3332" max="3332" width="33.28515625" customWidth="1"/>
    <col min="3333" max="3333" width="12.42578125" customWidth="1"/>
    <col min="3334" max="3334" width="10.5703125" customWidth="1"/>
    <col min="3585" max="3585" width="3.5703125" customWidth="1"/>
    <col min="3586" max="3586" width="7.140625" customWidth="1"/>
    <col min="3587" max="3587" width="8.42578125" customWidth="1"/>
    <col min="3588" max="3588" width="33.28515625" customWidth="1"/>
    <col min="3589" max="3589" width="12.42578125" customWidth="1"/>
    <col min="3590" max="3590" width="10.5703125" customWidth="1"/>
    <col min="3841" max="3841" width="3.5703125" customWidth="1"/>
    <col min="3842" max="3842" width="7.140625" customWidth="1"/>
    <col min="3843" max="3843" width="8.42578125" customWidth="1"/>
    <col min="3844" max="3844" width="33.28515625" customWidth="1"/>
    <col min="3845" max="3845" width="12.42578125" customWidth="1"/>
    <col min="3846" max="3846" width="10.5703125" customWidth="1"/>
    <col min="4097" max="4097" width="3.5703125" customWidth="1"/>
    <col min="4098" max="4098" width="7.140625" customWidth="1"/>
    <col min="4099" max="4099" width="8.42578125" customWidth="1"/>
    <col min="4100" max="4100" width="33.28515625" customWidth="1"/>
    <col min="4101" max="4101" width="12.42578125" customWidth="1"/>
    <col min="4102" max="4102" width="10.5703125" customWidth="1"/>
    <col min="4353" max="4353" width="3.5703125" customWidth="1"/>
    <col min="4354" max="4354" width="7.140625" customWidth="1"/>
    <col min="4355" max="4355" width="8.42578125" customWidth="1"/>
    <col min="4356" max="4356" width="33.28515625" customWidth="1"/>
    <col min="4357" max="4357" width="12.42578125" customWidth="1"/>
    <col min="4358" max="4358" width="10.5703125" customWidth="1"/>
    <col min="4609" max="4609" width="3.5703125" customWidth="1"/>
    <col min="4610" max="4610" width="7.140625" customWidth="1"/>
    <col min="4611" max="4611" width="8.42578125" customWidth="1"/>
    <col min="4612" max="4612" width="33.28515625" customWidth="1"/>
    <col min="4613" max="4613" width="12.42578125" customWidth="1"/>
    <col min="4614" max="4614" width="10.5703125" customWidth="1"/>
    <col min="4865" max="4865" width="3.5703125" customWidth="1"/>
    <col min="4866" max="4866" width="7.140625" customWidth="1"/>
    <col min="4867" max="4867" width="8.42578125" customWidth="1"/>
    <col min="4868" max="4868" width="33.28515625" customWidth="1"/>
    <col min="4869" max="4869" width="12.42578125" customWidth="1"/>
    <col min="4870" max="4870" width="10.5703125" customWidth="1"/>
    <col min="5121" max="5121" width="3.5703125" customWidth="1"/>
    <col min="5122" max="5122" width="7.140625" customWidth="1"/>
    <col min="5123" max="5123" width="8.42578125" customWidth="1"/>
    <col min="5124" max="5124" width="33.28515625" customWidth="1"/>
    <col min="5125" max="5125" width="12.42578125" customWidth="1"/>
    <col min="5126" max="5126" width="10.5703125" customWidth="1"/>
    <col min="5377" max="5377" width="3.5703125" customWidth="1"/>
    <col min="5378" max="5378" width="7.140625" customWidth="1"/>
    <col min="5379" max="5379" width="8.42578125" customWidth="1"/>
    <col min="5380" max="5380" width="33.28515625" customWidth="1"/>
    <col min="5381" max="5381" width="12.42578125" customWidth="1"/>
    <col min="5382" max="5382" width="10.5703125" customWidth="1"/>
    <col min="5633" max="5633" width="3.5703125" customWidth="1"/>
    <col min="5634" max="5634" width="7.140625" customWidth="1"/>
    <col min="5635" max="5635" width="8.42578125" customWidth="1"/>
    <col min="5636" max="5636" width="33.28515625" customWidth="1"/>
    <col min="5637" max="5637" width="12.42578125" customWidth="1"/>
    <col min="5638" max="5638" width="10.5703125" customWidth="1"/>
    <col min="5889" max="5889" width="3.5703125" customWidth="1"/>
    <col min="5890" max="5890" width="7.140625" customWidth="1"/>
    <col min="5891" max="5891" width="8.42578125" customWidth="1"/>
    <col min="5892" max="5892" width="33.28515625" customWidth="1"/>
    <col min="5893" max="5893" width="12.42578125" customWidth="1"/>
    <col min="5894" max="5894" width="10.5703125" customWidth="1"/>
    <col min="6145" max="6145" width="3.5703125" customWidth="1"/>
    <col min="6146" max="6146" width="7.140625" customWidth="1"/>
    <col min="6147" max="6147" width="8.42578125" customWidth="1"/>
    <col min="6148" max="6148" width="33.28515625" customWidth="1"/>
    <col min="6149" max="6149" width="12.42578125" customWidth="1"/>
    <col min="6150" max="6150" width="10.5703125" customWidth="1"/>
    <col min="6401" max="6401" width="3.5703125" customWidth="1"/>
    <col min="6402" max="6402" width="7.140625" customWidth="1"/>
    <col min="6403" max="6403" width="8.42578125" customWidth="1"/>
    <col min="6404" max="6404" width="33.28515625" customWidth="1"/>
    <col min="6405" max="6405" width="12.42578125" customWidth="1"/>
    <col min="6406" max="6406" width="10.5703125" customWidth="1"/>
    <col min="6657" max="6657" width="3.5703125" customWidth="1"/>
    <col min="6658" max="6658" width="7.140625" customWidth="1"/>
    <col min="6659" max="6659" width="8.42578125" customWidth="1"/>
    <col min="6660" max="6660" width="33.28515625" customWidth="1"/>
    <col min="6661" max="6661" width="12.42578125" customWidth="1"/>
    <col min="6662" max="6662" width="10.5703125" customWidth="1"/>
    <col min="6913" max="6913" width="3.5703125" customWidth="1"/>
    <col min="6914" max="6914" width="7.140625" customWidth="1"/>
    <col min="6915" max="6915" width="8.42578125" customWidth="1"/>
    <col min="6916" max="6916" width="33.28515625" customWidth="1"/>
    <col min="6917" max="6917" width="12.42578125" customWidth="1"/>
    <col min="6918" max="6918" width="10.5703125" customWidth="1"/>
    <col min="7169" max="7169" width="3.5703125" customWidth="1"/>
    <col min="7170" max="7170" width="7.140625" customWidth="1"/>
    <col min="7171" max="7171" width="8.42578125" customWidth="1"/>
    <col min="7172" max="7172" width="33.28515625" customWidth="1"/>
    <col min="7173" max="7173" width="12.42578125" customWidth="1"/>
    <col min="7174" max="7174" width="10.5703125" customWidth="1"/>
    <col min="7425" max="7425" width="3.5703125" customWidth="1"/>
    <col min="7426" max="7426" width="7.140625" customWidth="1"/>
    <col min="7427" max="7427" width="8.42578125" customWidth="1"/>
    <col min="7428" max="7428" width="33.28515625" customWidth="1"/>
    <col min="7429" max="7429" width="12.42578125" customWidth="1"/>
    <col min="7430" max="7430" width="10.5703125" customWidth="1"/>
    <col min="7681" max="7681" width="3.5703125" customWidth="1"/>
    <col min="7682" max="7682" width="7.140625" customWidth="1"/>
    <col min="7683" max="7683" width="8.42578125" customWidth="1"/>
    <col min="7684" max="7684" width="33.28515625" customWidth="1"/>
    <col min="7685" max="7685" width="12.42578125" customWidth="1"/>
    <col min="7686" max="7686" width="10.5703125" customWidth="1"/>
    <col min="7937" max="7937" width="3.5703125" customWidth="1"/>
    <col min="7938" max="7938" width="7.140625" customWidth="1"/>
    <col min="7939" max="7939" width="8.42578125" customWidth="1"/>
    <col min="7940" max="7940" width="33.28515625" customWidth="1"/>
    <col min="7941" max="7941" width="12.42578125" customWidth="1"/>
    <col min="7942" max="7942" width="10.5703125" customWidth="1"/>
    <col min="8193" max="8193" width="3.5703125" customWidth="1"/>
    <col min="8194" max="8194" width="7.140625" customWidth="1"/>
    <col min="8195" max="8195" width="8.42578125" customWidth="1"/>
    <col min="8196" max="8196" width="33.28515625" customWidth="1"/>
    <col min="8197" max="8197" width="12.42578125" customWidth="1"/>
    <col min="8198" max="8198" width="10.5703125" customWidth="1"/>
    <col min="8449" max="8449" width="3.5703125" customWidth="1"/>
    <col min="8450" max="8450" width="7.140625" customWidth="1"/>
    <col min="8451" max="8451" width="8.42578125" customWidth="1"/>
    <col min="8452" max="8452" width="33.28515625" customWidth="1"/>
    <col min="8453" max="8453" width="12.42578125" customWidth="1"/>
    <col min="8454" max="8454" width="10.5703125" customWidth="1"/>
    <col min="8705" max="8705" width="3.5703125" customWidth="1"/>
    <col min="8706" max="8706" width="7.140625" customWidth="1"/>
    <col min="8707" max="8707" width="8.42578125" customWidth="1"/>
    <col min="8708" max="8708" width="33.28515625" customWidth="1"/>
    <col min="8709" max="8709" width="12.42578125" customWidth="1"/>
    <col min="8710" max="8710" width="10.5703125" customWidth="1"/>
    <col min="8961" max="8961" width="3.5703125" customWidth="1"/>
    <col min="8962" max="8962" width="7.140625" customWidth="1"/>
    <col min="8963" max="8963" width="8.42578125" customWidth="1"/>
    <col min="8964" max="8964" width="33.28515625" customWidth="1"/>
    <col min="8965" max="8965" width="12.42578125" customWidth="1"/>
    <col min="8966" max="8966" width="10.5703125" customWidth="1"/>
    <col min="9217" max="9217" width="3.5703125" customWidth="1"/>
    <col min="9218" max="9218" width="7.140625" customWidth="1"/>
    <col min="9219" max="9219" width="8.42578125" customWidth="1"/>
    <col min="9220" max="9220" width="33.28515625" customWidth="1"/>
    <col min="9221" max="9221" width="12.42578125" customWidth="1"/>
    <col min="9222" max="9222" width="10.5703125" customWidth="1"/>
    <col min="9473" max="9473" width="3.5703125" customWidth="1"/>
    <col min="9474" max="9474" width="7.140625" customWidth="1"/>
    <col min="9475" max="9475" width="8.42578125" customWidth="1"/>
    <col min="9476" max="9476" width="33.28515625" customWidth="1"/>
    <col min="9477" max="9477" width="12.42578125" customWidth="1"/>
    <col min="9478" max="9478" width="10.5703125" customWidth="1"/>
    <col min="9729" max="9729" width="3.5703125" customWidth="1"/>
    <col min="9730" max="9730" width="7.140625" customWidth="1"/>
    <col min="9731" max="9731" width="8.42578125" customWidth="1"/>
    <col min="9732" max="9732" width="33.28515625" customWidth="1"/>
    <col min="9733" max="9733" width="12.42578125" customWidth="1"/>
    <col min="9734" max="9734" width="10.5703125" customWidth="1"/>
    <col min="9985" max="9985" width="3.5703125" customWidth="1"/>
    <col min="9986" max="9986" width="7.140625" customWidth="1"/>
    <col min="9987" max="9987" width="8.42578125" customWidth="1"/>
    <col min="9988" max="9988" width="33.28515625" customWidth="1"/>
    <col min="9989" max="9989" width="12.42578125" customWidth="1"/>
    <col min="9990" max="9990" width="10.5703125" customWidth="1"/>
    <col min="10241" max="10241" width="3.5703125" customWidth="1"/>
    <col min="10242" max="10242" width="7.140625" customWidth="1"/>
    <col min="10243" max="10243" width="8.42578125" customWidth="1"/>
    <col min="10244" max="10244" width="33.28515625" customWidth="1"/>
    <col min="10245" max="10245" width="12.42578125" customWidth="1"/>
    <col min="10246" max="10246" width="10.5703125" customWidth="1"/>
    <col min="10497" max="10497" width="3.5703125" customWidth="1"/>
    <col min="10498" max="10498" width="7.140625" customWidth="1"/>
    <col min="10499" max="10499" width="8.42578125" customWidth="1"/>
    <col min="10500" max="10500" width="33.28515625" customWidth="1"/>
    <col min="10501" max="10501" width="12.42578125" customWidth="1"/>
    <col min="10502" max="10502" width="10.5703125" customWidth="1"/>
    <col min="10753" max="10753" width="3.5703125" customWidth="1"/>
    <col min="10754" max="10754" width="7.140625" customWidth="1"/>
    <col min="10755" max="10755" width="8.42578125" customWidth="1"/>
    <col min="10756" max="10756" width="33.28515625" customWidth="1"/>
    <col min="10757" max="10757" width="12.42578125" customWidth="1"/>
    <col min="10758" max="10758" width="10.5703125" customWidth="1"/>
    <col min="11009" max="11009" width="3.5703125" customWidth="1"/>
    <col min="11010" max="11010" width="7.140625" customWidth="1"/>
    <col min="11011" max="11011" width="8.42578125" customWidth="1"/>
    <col min="11012" max="11012" width="33.28515625" customWidth="1"/>
    <col min="11013" max="11013" width="12.42578125" customWidth="1"/>
    <col min="11014" max="11014" width="10.5703125" customWidth="1"/>
    <col min="11265" max="11265" width="3.5703125" customWidth="1"/>
    <col min="11266" max="11266" width="7.140625" customWidth="1"/>
    <col min="11267" max="11267" width="8.42578125" customWidth="1"/>
    <col min="11268" max="11268" width="33.28515625" customWidth="1"/>
    <col min="11269" max="11269" width="12.42578125" customWidth="1"/>
    <col min="11270" max="11270" width="10.5703125" customWidth="1"/>
    <col min="11521" max="11521" width="3.5703125" customWidth="1"/>
    <col min="11522" max="11522" width="7.140625" customWidth="1"/>
    <col min="11523" max="11523" width="8.42578125" customWidth="1"/>
    <col min="11524" max="11524" width="33.28515625" customWidth="1"/>
    <col min="11525" max="11525" width="12.42578125" customWidth="1"/>
    <col min="11526" max="11526" width="10.5703125" customWidth="1"/>
    <col min="11777" max="11777" width="3.5703125" customWidth="1"/>
    <col min="11778" max="11778" width="7.140625" customWidth="1"/>
    <col min="11779" max="11779" width="8.42578125" customWidth="1"/>
    <col min="11780" max="11780" width="33.28515625" customWidth="1"/>
    <col min="11781" max="11781" width="12.42578125" customWidth="1"/>
    <col min="11782" max="11782" width="10.5703125" customWidth="1"/>
    <col min="12033" max="12033" width="3.5703125" customWidth="1"/>
    <col min="12034" max="12034" width="7.140625" customWidth="1"/>
    <col min="12035" max="12035" width="8.42578125" customWidth="1"/>
    <col min="12036" max="12036" width="33.28515625" customWidth="1"/>
    <col min="12037" max="12037" width="12.42578125" customWidth="1"/>
    <col min="12038" max="12038" width="10.5703125" customWidth="1"/>
    <col min="12289" max="12289" width="3.5703125" customWidth="1"/>
    <col min="12290" max="12290" width="7.140625" customWidth="1"/>
    <col min="12291" max="12291" width="8.42578125" customWidth="1"/>
    <col min="12292" max="12292" width="33.28515625" customWidth="1"/>
    <col min="12293" max="12293" width="12.42578125" customWidth="1"/>
    <col min="12294" max="12294" width="10.5703125" customWidth="1"/>
    <col min="12545" max="12545" width="3.5703125" customWidth="1"/>
    <col min="12546" max="12546" width="7.140625" customWidth="1"/>
    <col min="12547" max="12547" width="8.42578125" customWidth="1"/>
    <col min="12548" max="12548" width="33.28515625" customWidth="1"/>
    <col min="12549" max="12549" width="12.42578125" customWidth="1"/>
    <col min="12550" max="12550" width="10.5703125" customWidth="1"/>
    <col min="12801" max="12801" width="3.5703125" customWidth="1"/>
    <col min="12802" max="12802" width="7.140625" customWidth="1"/>
    <col min="12803" max="12803" width="8.42578125" customWidth="1"/>
    <col min="12804" max="12804" width="33.28515625" customWidth="1"/>
    <col min="12805" max="12805" width="12.42578125" customWidth="1"/>
    <col min="12806" max="12806" width="10.5703125" customWidth="1"/>
    <col min="13057" max="13057" width="3.5703125" customWidth="1"/>
    <col min="13058" max="13058" width="7.140625" customWidth="1"/>
    <col min="13059" max="13059" width="8.42578125" customWidth="1"/>
    <col min="13060" max="13060" width="33.28515625" customWidth="1"/>
    <col min="13061" max="13061" width="12.42578125" customWidth="1"/>
    <col min="13062" max="13062" width="10.5703125" customWidth="1"/>
    <col min="13313" max="13313" width="3.5703125" customWidth="1"/>
    <col min="13314" max="13314" width="7.140625" customWidth="1"/>
    <col min="13315" max="13315" width="8.42578125" customWidth="1"/>
    <col min="13316" max="13316" width="33.28515625" customWidth="1"/>
    <col min="13317" max="13317" width="12.42578125" customWidth="1"/>
    <col min="13318" max="13318" width="10.5703125" customWidth="1"/>
    <col min="13569" max="13569" width="3.5703125" customWidth="1"/>
    <col min="13570" max="13570" width="7.140625" customWidth="1"/>
    <col min="13571" max="13571" width="8.42578125" customWidth="1"/>
    <col min="13572" max="13572" width="33.28515625" customWidth="1"/>
    <col min="13573" max="13573" width="12.42578125" customWidth="1"/>
    <col min="13574" max="13574" width="10.5703125" customWidth="1"/>
    <col min="13825" max="13825" width="3.5703125" customWidth="1"/>
    <col min="13826" max="13826" width="7.140625" customWidth="1"/>
    <col min="13827" max="13827" width="8.42578125" customWidth="1"/>
    <col min="13828" max="13828" width="33.28515625" customWidth="1"/>
    <col min="13829" max="13829" width="12.42578125" customWidth="1"/>
    <col min="13830" max="13830" width="10.5703125" customWidth="1"/>
    <col min="14081" max="14081" width="3.5703125" customWidth="1"/>
    <col min="14082" max="14082" width="7.140625" customWidth="1"/>
    <col min="14083" max="14083" width="8.42578125" customWidth="1"/>
    <col min="14084" max="14084" width="33.28515625" customWidth="1"/>
    <col min="14085" max="14085" width="12.42578125" customWidth="1"/>
    <col min="14086" max="14086" width="10.5703125" customWidth="1"/>
    <col min="14337" max="14337" width="3.5703125" customWidth="1"/>
    <col min="14338" max="14338" width="7.140625" customWidth="1"/>
    <col min="14339" max="14339" width="8.42578125" customWidth="1"/>
    <col min="14340" max="14340" width="33.28515625" customWidth="1"/>
    <col min="14341" max="14341" width="12.42578125" customWidth="1"/>
    <col min="14342" max="14342" width="10.5703125" customWidth="1"/>
    <col min="14593" max="14593" width="3.5703125" customWidth="1"/>
    <col min="14594" max="14594" width="7.140625" customWidth="1"/>
    <col min="14595" max="14595" width="8.42578125" customWidth="1"/>
    <col min="14596" max="14596" width="33.28515625" customWidth="1"/>
    <col min="14597" max="14597" width="12.42578125" customWidth="1"/>
    <col min="14598" max="14598" width="10.5703125" customWidth="1"/>
    <col min="14849" max="14849" width="3.5703125" customWidth="1"/>
    <col min="14850" max="14850" width="7.140625" customWidth="1"/>
    <col min="14851" max="14851" width="8.42578125" customWidth="1"/>
    <col min="14852" max="14852" width="33.28515625" customWidth="1"/>
    <col min="14853" max="14853" width="12.42578125" customWidth="1"/>
    <col min="14854" max="14854" width="10.5703125" customWidth="1"/>
    <col min="15105" max="15105" width="3.5703125" customWidth="1"/>
    <col min="15106" max="15106" width="7.140625" customWidth="1"/>
    <col min="15107" max="15107" width="8.42578125" customWidth="1"/>
    <col min="15108" max="15108" width="33.28515625" customWidth="1"/>
    <col min="15109" max="15109" width="12.42578125" customWidth="1"/>
    <col min="15110" max="15110" width="10.5703125" customWidth="1"/>
    <col min="15361" max="15361" width="3.5703125" customWidth="1"/>
    <col min="15362" max="15362" width="7.140625" customWidth="1"/>
    <col min="15363" max="15363" width="8.42578125" customWidth="1"/>
    <col min="15364" max="15364" width="33.28515625" customWidth="1"/>
    <col min="15365" max="15365" width="12.42578125" customWidth="1"/>
    <col min="15366" max="15366" width="10.5703125" customWidth="1"/>
    <col min="15617" max="15617" width="3.5703125" customWidth="1"/>
    <col min="15618" max="15618" width="7.140625" customWidth="1"/>
    <col min="15619" max="15619" width="8.42578125" customWidth="1"/>
    <col min="15620" max="15620" width="33.28515625" customWidth="1"/>
    <col min="15621" max="15621" width="12.42578125" customWidth="1"/>
    <col min="15622" max="15622" width="10.5703125" customWidth="1"/>
    <col min="15873" max="15873" width="3.5703125" customWidth="1"/>
    <col min="15874" max="15874" width="7.140625" customWidth="1"/>
    <col min="15875" max="15875" width="8.42578125" customWidth="1"/>
    <col min="15876" max="15876" width="33.28515625" customWidth="1"/>
    <col min="15877" max="15877" width="12.42578125" customWidth="1"/>
    <col min="15878" max="15878" width="10.5703125" customWidth="1"/>
    <col min="16129" max="16129" width="3.5703125" customWidth="1"/>
    <col min="16130" max="16130" width="7.140625" customWidth="1"/>
    <col min="16131" max="16131" width="8.42578125" customWidth="1"/>
    <col min="16132" max="16132" width="33.28515625" customWidth="1"/>
    <col min="16133" max="16133" width="12.42578125" customWidth="1"/>
    <col min="16134" max="16134" width="10.5703125" customWidth="1"/>
  </cols>
  <sheetData>
    <row r="1" spans="1:7">
      <c r="D1" s="495" t="s">
        <v>296</v>
      </c>
      <c r="E1" s="495"/>
      <c r="F1" s="495"/>
    </row>
    <row r="2" spans="1:7">
      <c r="D2" s="487"/>
      <c r="E2" s="487"/>
      <c r="F2" s="487"/>
    </row>
    <row r="3" spans="1:7" ht="77.25" customHeight="1">
      <c r="A3" s="475" t="s">
        <v>295</v>
      </c>
      <c r="B3" s="475"/>
      <c r="C3" s="475"/>
      <c r="D3" s="475"/>
      <c r="E3" s="475"/>
    </row>
    <row r="4" spans="1:7" ht="20" customHeight="1">
      <c r="D4" s="9"/>
      <c r="E4" s="67"/>
    </row>
    <row r="5" spans="1:7" s="71" customFormat="1" ht="20" customHeight="1">
      <c r="A5" s="455" t="s">
        <v>174</v>
      </c>
      <c r="B5" s="455" t="s">
        <v>0</v>
      </c>
      <c r="C5" s="455" t="s">
        <v>1</v>
      </c>
      <c r="D5" s="481" t="s">
        <v>230</v>
      </c>
      <c r="E5" s="482" t="s">
        <v>302</v>
      </c>
      <c r="F5" s="462" t="s">
        <v>262</v>
      </c>
      <c r="G5" s="492" t="s">
        <v>3</v>
      </c>
    </row>
    <row r="6" spans="1:7" s="71" customFormat="1" ht="20" customHeight="1">
      <c r="A6" s="455"/>
      <c r="B6" s="455"/>
      <c r="C6" s="455"/>
      <c r="D6" s="481"/>
      <c r="E6" s="496"/>
      <c r="F6" s="463"/>
      <c r="G6" s="493"/>
    </row>
    <row r="7" spans="1:7" s="71" customFormat="1" ht="20" customHeight="1">
      <c r="A7" s="455"/>
      <c r="B7" s="455"/>
      <c r="C7" s="455"/>
      <c r="D7" s="481"/>
      <c r="E7" s="483"/>
      <c r="F7" s="464"/>
      <c r="G7" s="494"/>
    </row>
    <row r="8" spans="1:7" ht="11.25" customHeight="1">
      <c r="A8" s="51">
        <v>1</v>
      </c>
      <c r="B8" s="51">
        <v>2</v>
      </c>
      <c r="C8" s="51">
        <v>3</v>
      </c>
      <c r="D8" s="51">
        <v>4</v>
      </c>
      <c r="E8" s="51">
        <v>5</v>
      </c>
      <c r="F8" s="79">
        <v>6</v>
      </c>
      <c r="G8" s="51">
        <v>7</v>
      </c>
    </row>
    <row r="9" spans="1:7" ht="53.25" customHeight="1">
      <c r="A9" s="73" t="s">
        <v>176</v>
      </c>
      <c r="B9" s="73">
        <v>926</v>
      </c>
      <c r="C9" s="73">
        <v>92605</v>
      </c>
      <c r="D9" s="80" t="s">
        <v>233</v>
      </c>
      <c r="E9" s="74">
        <v>85000</v>
      </c>
      <c r="F9" s="75">
        <v>39500</v>
      </c>
      <c r="G9" s="143">
        <v>46.47</v>
      </c>
    </row>
    <row r="10" spans="1:7" s="70" customFormat="1" ht="30" customHeight="1">
      <c r="A10" s="484" t="s">
        <v>83</v>
      </c>
      <c r="B10" s="485"/>
      <c r="C10" s="485"/>
      <c r="D10" s="486"/>
      <c r="E10" s="69">
        <f>SUM(E9:E9)</f>
        <v>85000</v>
      </c>
      <c r="F10" s="78">
        <f>F9</f>
        <v>39500</v>
      </c>
      <c r="G10" s="144">
        <f>G9</f>
        <v>46.47</v>
      </c>
    </row>
    <row r="12" spans="1:7">
      <c r="A12" s="66"/>
    </row>
  </sheetData>
  <mergeCells count="11">
    <mergeCell ref="G5:G7"/>
    <mergeCell ref="A10:D10"/>
    <mergeCell ref="D1:F1"/>
    <mergeCell ref="D2:F2"/>
    <mergeCell ref="A3:E3"/>
    <mergeCell ref="A5:A7"/>
    <mergeCell ref="B5:B7"/>
    <mergeCell ref="C5:C7"/>
    <mergeCell ref="D5:D7"/>
    <mergeCell ref="E5:E7"/>
    <mergeCell ref="F5:F7"/>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workbookViewId="0">
      <selection activeCell="E16" sqref="E16:E17"/>
    </sheetView>
  </sheetViews>
  <sheetFormatPr baseColWidth="10" defaultColWidth="8.7109375" defaultRowHeight="12" x14ac:dyDescent="0"/>
  <cols>
    <col min="1" max="1" width="8.7109375" style="81"/>
    <col min="2" max="2" width="4" style="81" customWidth="1"/>
    <col min="3" max="3" width="4.42578125" style="81" customWidth="1"/>
    <col min="4" max="4" width="5.42578125" style="81" customWidth="1"/>
    <col min="5" max="5" width="18.42578125" style="81" customWidth="1"/>
    <col min="6" max="7" width="11.42578125" style="81" customWidth="1"/>
    <col min="8" max="8" width="12.5703125" style="81" customWidth="1"/>
    <col min="9" max="9" width="10.42578125" style="81" customWidth="1"/>
    <col min="10" max="10" width="11" style="81" customWidth="1"/>
    <col min="11" max="11" width="11.42578125" style="81" customWidth="1"/>
    <col min="12" max="256" width="8.7109375" style="81"/>
    <col min="257" max="258" width="6.42578125" style="81" customWidth="1"/>
    <col min="259" max="259" width="8.7109375" style="81"/>
    <col min="260" max="260" width="11.140625" style="81" customWidth="1"/>
    <col min="261" max="261" width="9.7109375" style="81" customWidth="1"/>
    <col min="262" max="262" width="9.5703125" style="81" customWidth="1"/>
    <col min="263" max="263" width="11.7109375" style="81" customWidth="1"/>
    <col min="264" max="264" width="9.85546875" style="81" customWidth="1"/>
    <col min="265" max="265" width="9.5703125" style="81" customWidth="1"/>
    <col min="266" max="266" width="8.5703125" style="81" customWidth="1"/>
    <col min="267" max="512" width="8.7109375" style="81"/>
    <col min="513" max="514" width="6.42578125" style="81" customWidth="1"/>
    <col min="515" max="515" width="8.7109375" style="81"/>
    <col min="516" max="516" width="11.140625" style="81" customWidth="1"/>
    <col min="517" max="517" width="9.7109375" style="81" customWidth="1"/>
    <col min="518" max="518" width="9.5703125" style="81" customWidth="1"/>
    <col min="519" max="519" width="11.7109375" style="81" customWidth="1"/>
    <col min="520" max="520" width="9.85546875" style="81" customWidth="1"/>
    <col min="521" max="521" width="9.5703125" style="81" customWidth="1"/>
    <col min="522" max="522" width="8.5703125" style="81" customWidth="1"/>
    <col min="523" max="768" width="8.7109375" style="81"/>
    <col min="769" max="770" width="6.42578125" style="81" customWidth="1"/>
    <col min="771" max="771" width="8.7109375" style="81"/>
    <col min="772" max="772" width="11.140625" style="81" customWidth="1"/>
    <col min="773" max="773" width="9.7109375" style="81" customWidth="1"/>
    <col min="774" max="774" width="9.5703125" style="81" customWidth="1"/>
    <col min="775" max="775" width="11.7109375" style="81" customWidth="1"/>
    <col min="776" max="776" width="9.85546875" style="81" customWidth="1"/>
    <col min="777" max="777" width="9.5703125" style="81" customWidth="1"/>
    <col min="778" max="778" width="8.5703125" style="81" customWidth="1"/>
    <col min="779" max="1024" width="8.7109375" style="81"/>
    <col min="1025" max="1026" width="6.42578125" style="81" customWidth="1"/>
    <col min="1027" max="1027" width="8.7109375" style="81"/>
    <col min="1028" max="1028" width="11.140625" style="81" customWidth="1"/>
    <col min="1029" max="1029" width="9.7109375" style="81" customWidth="1"/>
    <col min="1030" max="1030" width="9.5703125" style="81" customWidth="1"/>
    <col min="1031" max="1031" width="11.7109375" style="81" customWidth="1"/>
    <col min="1032" max="1032" width="9.85546875" style="81" customWidth="1"/>
    <col min="1033" max="1033" width="9.5703125" style="81" customWidth="1"/>
    <col min="1034" max="1034" width="8.5703125" style="81" customWidth="1"/>
    <col min="1035" max="1280" width="8.7109375" style="81"/>
    <col min="1281" max="1282" width="6.42578125" style="81" customWidth="1"/>
    <col min="1283" max="1283" width="8.7109375" style="81"/>
    <col min="1284" max="1284" width="11.140625" style="81" customWidth="1"/>
    <col min="1285" max="1285" width="9.7109375" style="81" customWidth="1"/>
    <col min="1286" max="1286" width="9.5703125" style="81" customWidth="1"/>
    <col min="1287" max="1287" width="11.7109375" style="81" customWidth="1"/>
    <col min="1288" max="1288" width="9.85546875" style="81" customWidth="1"/>
    <col min="1289" max="1289" width="9.5703125" style="81" customWidth="1"/>
    <col min="1290" max="1290" width="8.5703125" style="81" customWidth="1"/>
    <col min="1291" max="1536" width="8.7109375" style="81"/>
    <col min="1537" max="1538" width="6.42578125" style="81" customWidth="1"/>
    <col min="1539" max="1539" width="8.7109375" style="81"/>
    <col min="1540" max="1540" width="11.140625" style="81" customWidth="1"/>
    <col min="1541" max="1541" width="9.7109375" style="81" customWidth="1"/>
    <col min="1542" max="1542" width="9.5703125" style="81" customWidth="1"/>
    <col min="1543" max="1543" width="11.7109375" style="81" customWidth="1"/>
    <col min="1544" max="1544" width="9.85546875" style="81" customWidth="1"/>
    <col min="1545" max="1545" width="9.5703125" style="81" customWidth="1"/>
    <col min="1546" max="1546" width="8.5703125" style="81" customWidth="1"/>
    <col min="1547" max="1792" width="8.7109375" style="81"/>
    <col min="1793" max="1794" width="6.42578125" style="81" customWidth="1"/>
    <col min="1795" max="1795" width="8.7109375" style="81"/>
    <col min="1796" max="1796" width="11.140625" style="81" customWidth="1"/>
    <col min="1797" max="1797" width="9.7109375" style="81" customWidth="1"/>
    <col min="1798" max="1798" width="9.5703125" style="81" customWidth="1"/>
    <col min="1799" max="1799" width="11.7109375" style="81" customWidth="1"/>
    <col min="1800" max="1800" width="9.85546875" style="81" customWidth="1"/>
    <col min="1801" max="1801" width="9.5703125" style="81" customWidth="1"/>
    <col min="1802" max="1802" width="8.5703125" style="81" customWidth="1"/>
    <col min="1803" max="2048" width="8.7109375" style="81"/>
    <col min="2049" max="2050" width="6.42578125" style="81" customWidth="1"/>
    <col min="2051" max="2051" width="8.7109375" style="81"/>
    <col min="2052" max="2052" width="11.140625" style="81" customWidth="1"/>
    <col min="2053" max="2053" width="9.7109375" style="81" customWidth="1"/>
    <col min="2054" max="2054" width="9.5703125" style="81" customWidth="1"/>
    <col min="2055" max="2055" width="11.7109375" style="81" customWidth="1"/>
    <col min="2056" max="2056" width="9.85546875" style="81" customWidth="1"/>
    <col min="2057" max="2057" width="9.5703125" style="81" customWidth="1"/>
    <col min="2058" max="2058" width="8.5703125" style="81" customWidth="1"/>
    <col min="2059" max="2304" width="8.7109375" style="81"/>
    <col min="2305" max="2306" width="6.42578125" style="81" customWidth="1"/>
    <col min="2307" max="2307" width="8.7109375" style="81"/>
    <col min="2308" max="2308" width="11.140625" style="81" customWidth="1"/>
    <col min="2309" max="2309" width="9.7109375" style="81" customWidth="1"/>
    <col min="2310" max="2310" width="9.5703125" style="81" customWidth="1"/>
    <col min="2311" max="2311" width="11.7109375" style="81" customWidth="1"/>
    <col min="2312" max="2312" width="9.85546875" style="81" customWidth="1"/>
    <col min="2313" max="2313" width="9.5703125" style="81" customWidth="1"/>
    <col min="2314" max="2314" width="8.5703125" style="81" customWidth="1"/>
    <col min="2315" max="2560" width="8.7109375" style="81"/>
    <col min="2561" max="2562" width="6.42578125" style="81" customWidth="1"/>
    <col min="2563" max="2563" width="8.7109375" style="81"/>
    <col min="2564" max="2564" width="11.140625" style="81" customWidth="1"/>
    <col min="2565" max="2565" width="9.7109375" style="81" customWidth="1"/>
    <col min="2566" max="2566" width="9.5703125" style="81" customWidth="1"/>
    <col min="2567" max="2567" width="11.7109375" style="81" customWidth="1"/>
    <col min="2568" max="2568" width="9.85546875" style="81" customWidth="1"/>
    <col min="2569" max="2569" width="9.5703125" style="81" customWidth="1"/>
    <col min="2570" max="2570" width="8.5703125" style="81" customWidth="1"/>
    <col min="2571" max="2816" width="8.7109375" style="81"/>
    <col min="2817" max="2818" width="6.42578125" style="81" customWidth="1"/>
    <col min="2819" max="2819" width="8.7109375" style="81"/>
    <col min="2820" max="2820" width="11.140625" style="81" customWidth="1"/>
    <col min="2821" max="2821" width="9.7109375" style="81" customWidth="1"/>
    <col min="2822" max="2822" width="9.5703125" style="81" customWidth="1"/>
    <col min="2823" max="2823" width="11.7109375" style="81" customWidth="1"/>
    <col min="2824" max="2824" width="9.85546875" style="81" customWidth="1"/>
    <col min="2825" max="2825" width="9.5703125" style="81" customWidth="1"/>
    <col min="2826" max="2826" width="8.5703125" style="81" customWidth="1"/>
    <col min="2827" max="3072" width="8.7109375" style="81"/>
    <col min="3073" max="3074" width="6.42578125" style="81" customWidth="1"/>
    <col min="3075" max="3075" width="8.7109375" style="81"/>
    <col min="3076" max="3076" width="11.140625" style="81" customWidth="1"/>
    <col min="3077" max="3077" width="9.7109375" style="81" customWidth="1"/>
    <col min="3078" max="3078" width="9.5703125" style="81" customWidth="1"/>
    <col min="3079" max="3079" width="11.7109375" style="81" customWidth="1"/>
    <col min="3080" max="3080" width="9.85546875" style="81" customWidth="1"/>
    <col min="3081" max="3081" width="9.5703125" style="81" customWidth="1"/>
    <col min="3082" max="3082" width="8.5703125" style="81" customWidth="1"/>
    <col min="3083" max="3328" width="8.7109375" style="81"/>
    <col min="3329" max="3330" width="6.42578125" style="81" customWidth="1"/>
    <col min="3331" max="3331" width="8.7109375" style="81"/>
    <col min="3332" max="3332" width="11.140625" style="81" customWidth="1"/>
    <col min="3333" max="3333" width="9.7109375" style="81" customWidth="1"/>
    <col min="3334" max="3334" width="9.5703125" style="81" customWidth="1"/>
    <col min="3335" max="3335" width="11.7109375" style="81" customWidth="1"/>
    <col min="3336" max="3336" width="9.85546875" style="81" customWidth="1"/>
    <col min="3337" max="3337" width="9.5703125" style="81" customWidth="1"/>
    <col min="3338" max="3338" width="8.5703125" style="81" customWidth="1"/>
    <col min="3339" max="3584" width="8.7109375" style="81"/>
    <col min="3585" max="3586" width="6.42578125" style="81" customWidth="1"/>
    <col min="3587" max="3587" width="8.7109375" style="81"/>
    <col min="3588" max="3588" width="11.140625" style="81" customWidth="1"/>
    <col min="3589" max="3589" width="9.7109375" style="81" customWidth="1"/>
    <col min="3590" max="3590" width="9.5703125" style="81" customWidth="1"/>
    <col min="3591" max="3591" width="11.7109375" style="81" customWidth="1"/>
    <col min="3592" max="3592" width="9.85546875" style="81" customWidth="1"/>
    <col min="3593" max="3593" width="9.5703125" style="81" customWidth="1"/>
    <col min="3594" max="3594" width="8.5703125" style="81" customWidth="1"/>
    <col min="3595" max="3840" width="8.7109375" style="81"/>
    <col min="3841" max="3842" width="6.42578125" style="81" customWidth="1"/>
    <col min="3843" max="3843" width="8.7109375" style="81"/>
    <col min="3844" max="3844" width="11.140625" style="81" customWidth="1"/>
    <col min="3845" max="3845" width="9.7109375" style="81" customWidth="1"/>
    <col min="3846" max="3846" width="9.5703125" style="81" customWidth="1"/>
    <col min="3847" max="3847" width="11.7109375" style="81" customWidth="1"/>
    <col min="3848" max="3848" width="9.85546875" style="81" customWidth="1"/>
    <col min="3849" max="3849" width="9.5703125" style="81" customWidth="1"/>
    <col min="3850" max="3850" width="8.5703125" style="81" customWidth="1"/>
    <col min="3851" max="4096" width="8.7109375" style="81"/>
    <col min="4097" max="4098" width="6.42578125" style="81" customWidth="1"/>
    <col min="4099" max="4099" width="8.7109375" style="81"/>
    <col min="4100" max="4100" width="11.140625" style="81" customWidth="1"/>
    <col min="4101" max="4101" width="9.7109375" style="81" customWidth="1"/>
    <col min="4102" max="4102" width="9.5703125" style="81" customWidth="1"/>
    <col min="4103" max="4103" width="11.7109375" style="81" customWidth="1"/>
    <col min="4104" max="4104" width="9.85546875" style="81" customWidth="1"/>
    <col min="4105" max="4105" width="9.5703125" style="81" customWidth="1"/>
    <col min="4106" max="4106" width="8.5703125" style="81" customWidth="1"/>
    <col min="4107" max="4352" width="8.7109375" style="81"/>
    <col min="4353" max="4354" width="6.42578125" style="81" customWidth="1"/>
    <col min="4355" max="4355" width="8.7109375" style="81"/>
    <col min="4356" max="4356" width="11.140625" style="81" customWidth="1"/>
    <col min="4357" max="4357" width="9.7109375" style="81" customWidth="1"/>
    <col min="4358" max="4358" width="9.5703125" style="81" customWidth="1"/>
    <col min="4359" max="4359" width="11.7109375" style="81" customWidth="1"/>
    <col min="4360" max="4360" width="9.85546875" style="81" customWidth="1"/>
    <col min="4361" max="4361" width="9.5703125" style="81" customWidth="1"/>
    <col min="4362" max="4362" width="8.5703125" style="81" customWidth="1"/>
    <col min="4363" max="4608" width="8.7109375" style="81"/>
    <col min="4609" max="4610" width="6.42578125" style="81" customWidth="1"/>
    <col min="4611" max="4611" width="8.7109375" style="81"/>
    <col min="4612" max="4612" width="11.140625" style="81" customWidth="1"/>
    <col min="4613" max="4613" width="9.7109375" style="81" customWidth="1"/>
    <col min="4614" max="4614" width="9.5703125" style="81" customWidth="1"/>
    <col min="4615" max="4615" width="11.7109375" style="81" customWidth="1"/>
    <col min="4616" max="4616" width="9.85546875" style="81" customWidth="1"/>
    <col min="4617" max="4617" width="9.5703125" style="81" customWidth="1"/>
    <col min="4618" max="4618" width="8.5703125" style="81" customWidth="1"/>
    <col min="4619" max="4864" width="8.7109375" style="81"/>
    <col min="4865" max="4866" width="6.42578125" style="81" customWidth="1"/>
    <col min="4867" max="4867" width="8.7109375" style="81"/>
    <col min="4868" max="4868" width="11.140625" style="81" customWidth="1"/>
    <col min="4869" max="4869" width="9.7109375" style="81" customWidth="1"/>
    <col min="4870" max="4870" width="9.5703125" style="81" customWidth="1"/>
    <col min="4871" max="4871" width="11.7109375" style="81" customWidth="1"/>
    <col min="4872" max="4872" width="9.85546875" style="81" customWidth="1"/>
    <col min="4873" max="4873" width="9.5703125" style="81" customWidth="1"/>
    <col min="4874" max="4874" width="8.5703125" style="81" customWidth="1"/>
    <col min="4875" max="5120" width="8.7109375" style="81"/>
    <col min="5121" max="5122" width="6.42578125" style="81" customWidth="1"/>
    <col min="5123" max="5123" width="8.7109375" style="81"/>
    <col min="5124" max="5124" width="11.140625" style="81" customWidth="1"/>
    <col min="5125" max="5125" width="9.7109375" style="81" customWidth="1"/>
    <col min="5126" max="5126" width="9.5703125" style="81" customWidth="1"/>
    <col min="5127" max="5127" width="11.7109375" style="81" customWidth="1"/>
    <col min="5128" max="5128" width="9.85546875" style="81" customWidth="1"/>
    <col min="5129" max="5129" width="9.5703125" style="81" customWidth="1"/>
    <col min="5130" max="5130" width="8.5703125" style="81" customWidth="1"/>
    <col min="5131" max="5376" width="8.7109375" style="81"/>
    <col min="5377" max="5378" width="6.42578125" style="81" customWidth="1"/>
    <col min="5379" max="5379" width="8.7109375" style="81"/>
    <col min="5380" max="5380" width="11.140625" style="81" customWidth="1"/>
    <col min="5381" max="5381" width="9.7109375" style="81" customWidth="1"/>
    <col min="5382" max="5382" width="9.5703125" style="81" customWidth="1"/>
    <col min="5383" max="5383" width="11.7109375" style="81" customWidth="1"/>
    <col min="5384" max="5384" width="9.85546875" style="81" customWidth="1"/>
    <col min="5385" max="5385" width="9.5703125" style="81" customWidth="1"/>
    <col min="5386" max="5386" width="8.5703125" style="81" customWidth="1"/>
    <col min="5387" max="5632" width="8.7109375" style="81"/>
    <col min="5633" max="5634" width="6.42578125" style="81" customWidth="1"/>
    <col min="5635" max="5635" width="8.7109375" style="81"/>
    <col min="5636" max="5636" width="11.140625" style="81" customWidth="1"/>
    <col min="5637" max="5637" width="9.7109375" style="81" customWidth="1"/>
    <col min="5638" max="5638" width="9.5703125" style="81" customWidth="1"/>
    <col min="5639" max="5639" width="11.7109375" style="81" customWidth="1"/>
    <col min="5640" max="5640" width="9.85546875" style="81" customWidth="1"/>
    <col min="5641" max="5641" width="9.5703125" style="81" customWidth="1"/>
    <col min="5642" max="5642" width="8.5703125" style="81" customWidth="1"/>
    <col min="5643" max="5888" width="8.7109375" style="81"/>
    <col min="5889" max="5890" width="6.42578125" style="81" customWidth="1"/>
    <col min="5891" max="5891" width="8.7109375" style="81"/>
    <col min="5892" max="5892" width="11.140625" style="81" customWidth="1"/>
    <col min="5893" max="5893" width="9.7109375" style="81" customWidth="1"/>
    <col min="5894" max="5894" width="9.5703125" style="81" customWidth="1"/>
    <col min="5895" max="5895" width="11.7109375" style="81" customWidth="1"/>
    <col min="5896" max="5896" width="9.85546875" style="81" customWidth="1"/>
    <col min="5897" max="5897" width="9.5703125" style="81" customWidth="1"/>
    <col min="5898" max="5898" width="8.5703125" style="81" customWidth="1"/>
    <col min="5899" max="6144" width="8.7109375" style="81"/>
    <col min="6145" max="6146" width="6.42578125" style="81" customWidth="1"/>
    <col min="6147" max="6147" width="8.7109375" style="81"/>
    <col min="6148" max="6148" width="11.140625" style="81" customWidth="1"/>
    <col min="6149" max="6149" width="9.7109375" style="81" customWidth="1"/>
    <col min="6150" max="6150" width="9.5703125" style="81" customWidth="1"/>
    <col min="6151" max="6151" width="11.7109375" style="81" customWidth="1"/>
    <col min="6152" max="6152" width="9.85546875" style="81" customWidth="1"/>
    <col min="6153" max="6153" width="9.5703125" style="81" customWidth="1"/>
    <col min="6154" max="6154" width="8.5703125" style="81" customWidth="1"/>
    <col min="6155" max="6400" width="8.7109375" style="81"/>
    <col min="6401" max="6402" width="6.42578125" style="81" customWidth="1"/>
    <col min="6403" max="6403" width="8.7109375" style="81"/>
    <col min="6404" max="6404" width="11.140625" style="81" customWidth="1"/>
    <col min="6405" max="6405" width="9.7109375" style="81" customWidth="1"/>
    <col min="6406" max="6406" width="9.5703125" style="81" customWidth="1"/>
    <col min="6407" max="6407" width="11.7109375" style="81" customWidth="1"/>
    <col min="6408" max="6408" width="9.85546875" style="81" customWidth="1"/>
    <col min="6409" max="6409" width="9.5703125" style="81" customWidth="1"/>
    <col min="6410" max="6410" width="8.5703125" style="81" customWidth="1"/>
    <col min="6411" max="6656" width="8.7109375" style="81"/>
    <col min="6657" max="6658" width="6.42578125" style="81" customWidth="1"/>
    <col min="6659" max="6659" width="8.7109375" style="81"/>
    <col min="6660" max="6660" width="11.140625" style="81" customWidth="1"/>
    <col min="6661" max="6661" width="9.7109375" style="81" customWidth="1"/>
    <col min="6662" max="6662" width="9.5703125" style="81" customWidth="1"/>
    <col min="6663" max="6663" width="11.7109375" style="81" customWidth="1"/>
    <col min="6664" max="6664" width="9.85546875" style="81" customWidth="1"/>
    <col min="6665" max="6665" width="9.5703125" style="81" customWidth="1"/>
    <col min="6666" max="6666" width="8.5703125" style="81" customWidth="1"/>
    <col min="6667" max="6912" width="8.7109375" style="81"/>
    <col min="6913" max="6914" width="6.42578125" style="81" customWidth="1"/>
    <col min="6915" max="6915" width="8.7109375" style="81"/>
    <col min="6916" max="6916" width="11.140625" style="81" customWidth="1"/>
    <col min="6917" max="6917" width="9.7109375" style="81" customWidth="1"/>
    <col min="6918" max="6918" width="9.5703125" style="81" customWidth="1"/>
    <col min="6919" max="6919" width="11.7109375" style="81" customWidth="1"/>
    <col min="6920" max="6920" width="9.85546875" style="81" customWidth="1"/>
    <col min="6921" max="6921" width="9.5703125" style="81" customWidth="1"/>
    <col min="6922" max="6922" width="8.5703125" style="81" customWidth="1"/>
    <col min="6923" max="7168" width="8.7109375" style="81"/>
    <col min="7169" max="7170" width="6.42578125" style="81" customWidth="1"/>
    <col min="7171" max="7171" width="8.7109375" style="81"/>
    <col min="7172" max="7172" width="11.140625" style="81" customWidth="1"/>
    <col min="7173" max="7173" width="9.7109375" style="81" customWidth="1"/>
    <col min="7174" max="7174" width="9.5703125" style="81" customWidth="1"/>
    <col min="7175" max="7175" width="11.7109375" style="81" customWidth="1"/>
    <col min="7176" max="7176" width="9.85546875" style="81" customWidth="1"/>
    <col min="7177" max="7177" width="9.5703125" style="81" customWidth="1"/>
    <col min="7178" max="7178" width="8.5703125" style="81" customWidth="1"/>
    <col min="7179" max="7424" width="8.7109375" style="81"/>
    <col min="7425" max="7426" width="6.42578125" style="81" customWidth="1"/>
    <col min="7427" max="7427" width="8.7109375" style="81"/>
    <col min="7428" max="7428" width="11.140625" style="81" customWidth="1"/>
    <col min="7429" max="7429" width="9.7109375" style="81" customWidth="1"/>
    <col min="7430" max="7430" width="9.5703125" style="81" customWidth="1"/>
    <col min="7431" max="7431" width="11.7109375" style="81" customWidth="1"/>
    <col min="7432" max="7432" width="9.85546875" style="81" customWidth="1"/>
    <col min="7433" max="7433" width="9.5703125" style="81" customWidth="1"/>
    <col min="7434" max="7434" width="8.5703125" style="81" customWidth="1"/>
    <col min="7435" max="7680" width="8.7109375" style="81"/>
    <col min="7681" max="7682" width="6.42578125" style="81" customWidth="1"/>
    <col min="7683" max="7683" width="8.7109375" style="81"/>
    <col min="7684" max="7684" width="11.140625" style="81" customWidth="1"/>
    <col min="7685" max="7685" width="9.7109375" style="81" customWidth="1"/>
    <col min="7686" max="7686" width="9.5703125" style="81" customWidth="1"/>
    <col min="7687" max="7687" width="11.7109375" style="81" customWidth="1"/>
    <col min="7688" max="7688" width="9.85546875" style="81" customWidth="1"/>
    <col min="7689" max="7689" width="9.5703125" style="81" customWidth="1"/>
    <col min="7690" max="7690" width="8.5703125" style="81" customWidth="1"/>
    <col min="7691" max="7936" width="8.7109375" style="81"/>
    <col min="7937" max="7938" width="6.42578125" style="81" customWidth="1"/>
    <col min="7939" max="7939" width="8.7109375" style="81"/>
    <col min="7940" max="7940" width="11.140625" style="81" customWidth="1"/>
    <col min="7941" max="7941" width="9.7109375" style="81" customWidth="1"/>
    <col min="7942" max="7942" width="9.5703125" style="81" customWidth="1"/>
    <col min="7943" max="7943" width="11.7109375" style="81" customWidth="1"/>
    <col min="7944" max="7944" width="9.85546875" style="81" customWidth="1"/>
    <col min="7945" max="7945" width="9.5703125" style="81" customWidth="1"/>
    <col min="7946" max="7946" width="8.5703125" style="81" customWidth="1"/>
    <col min="7947" max="8192" width="8.7109375" style="81"/>
    <col min="8193" max="8194" width="6.42578125" style="81" customWidth="1"/>
    <col min="8195" max="8195" width="8.7109375" style="81"/>
    <col min="8196" max="8196" width="11.140625" style="81" customWidth="1"/>
    <col min="8197" max="8197" width="9.7109375" style="81" customWidth="1"/>
    <col min="8198" max="8198" width="9.5703125" style="81" customWidth="1"/>
    <col min="8199" max="8199" width="11.7109375" style="81" customWidth="1"/>
    <col min="8200" max="8200" width="9.85546875" style="81" customWidth="1"/>
    <col min="8201" max="8201" width="9.5703125" style="81" customWidth="1"/>
    <col min="8202" max="8202" width="8.5703125" style="81" customWidth="1"/>
    <col min="8203" max="8448" width="8.7109375" style="81"/>
    <col min="8449" max="8450" width="6.42578125" style="81" customWidth="1"/>
    <col min="8451" max="8451" width="8.7109375" style="81"/>
    <col min="8452" max="8452" width="11.140625" style="81" customWidth="1"/>
    <col min="8453" max="8453" width="9.7109375" style="81" customWidth="1"/>
    <col min="8454" max="8454" width="9.5703125" style="81" customWidth="1"/>
    <col min="8455" max="8455" width="11.7109375" style="81" customWidth="1"/>
    <col min="8456" max="8456" width="9.85546875" style="81" customWidth="1"/>
    <col min="8457" max="8457" width="9.5703125" style="81" customWidth="1"/>
    <col min="8458" max="8458" width="8.5703125" style="81" customWidth="1"/>
    <col min="8459" max="8704" width="8.7109375" style="81"/>
    <col min="8705" max="8706" width="6.42578125" style="81" customWidth="1"/>
    <col min="8707" max="8707" width="8.7109375" style="81"/>
    <col min="8708" max="8708" width="11.140625" style="81" customWidth="1"/>
    <col min="8709" max="8709" width="9.7109375" style="81" customWidth="1"/>
    <col min="8710" max="8710" width="9.5703125" style="81" customWidth="1"/>
    <col min="8711" max="8711" width="11.7109375" style="81" customWidth="1"/>
    <col min="8712" max="8712" width="9.85546875" style="81" customWidth="1"/>
    <col min="8713" max="8713" width="9.5703125" style="81" customWidth="1"/>
    <col min="8714" max="8714" width="8.5703125" style="81" customWidth="1"/>
    <col min="8715" max="8960" width="8.7109375" style="81"/>
    <col min="8961" max="8962" width="6.42578125" style="81" customWidth="1"/>
    <col min="8963" max="8963" width="8.7109375" style="81"/>
    <col min="8964" max="8964" width="11.140625" style="81" customWidth="1"/>
    <col min="8965" max="8965" width="9.7109375" style="81" customWidth="1"/>
    <col min="8966" max="8966" width="9.5703125" style="81" customWidth="1"/>
    <col min="8967" max="8967" width="11.7109375" style="81" customWidth="1"/>
    <col min="8968" max="8968" width="9.85546875" style="81" customWidth="1"/>
    <col min="8969" max="8969" width="9.5703125" style="81" customWidth="1"/>
    <col min="8970" max="8970" width="8.5703125" style="81" customWidth="1"/>
    <col min="8971" max="9216" width="8.7109375" style="81"/>
    <col min="9217" max="9218" width="6.42578125" style="81" customWidth="1"/>
    <col min="9219" max="9219" width="8.7109375" style="81"/>
    <col min="9220" max="9220" width="11.140625" style="81" customWidth="1"/>
    <col min="9221" max="9221" width="9.7109375" style="81" customWidth="1"/>
    <col min="9222" max="9222" width="9.5703125" style="81" customWidth="1"/>
    <col min="9223" max="9223" width="11.7109375" style="81" customWidth="1"/>
    <col min="9224" max="9224" width="9.85546875" style="81" customWidth="1"/>
    <col min="9225" max="9225" width="9.5703125" style="81" customWidth="1"/>
    <col min="9226" max="9226" width="8.5703125" style="81" customWidth="1"/>
    <col min="9227" max="9472" width="8.7109375" style="81"/>
    <col min="9473" max="9474" width="6.42578125" style="81" customWidth="1"/>
    <col min="9475" max="9475" width="8.7109375" style="81"/>
    <col min="9476" max="9476" width="11.140625" style="81" customWidth="1"/>
    <col min="9477" max="9477" width="9.7109375" style="81" customWidth="1"/>
    <col min="9478" max="9478" width="9.5703125" style="81" customWidth="1"/>
    <col min="9479" max="9479" width="11.7109375" style="81" customWidth="1"/>
    <col min="9480" max="9480" width="9.85546875" style="81" customWidth="1"/>
    <col min="9481" max="9481" width="9.5703125" style="81" customWidth="1"/>
    <col min="9482" max="9482" width="8.5703125" style="81" customWidth="1"/>
    <col min="9483" max="9728" width="8.7109375" style="81"/>
    <col min="9729" max="9730" width="6.42578125" style="81" customWidth="1"/>
    <col min="9731" max="9731" width="8.7109375" style="81"/>
    <col min="9732" max="9732" width="11.140625" style="81" customWidth="1"/>
    <col min="9733" max="9733" width="9.7109375" style="81" customWidth="1"/>
    <col min="9734" max="9734" width="9.5703125" style="81" customWidth="1"/>
    <col min="9735" max="9735" width="11.7109375" style="81" customWidth="1"/>
    <col min="9736" max="9736" width="9.85546875" style="81" customWidth="1"/>
    <col min="9737" max="9737" width="9.5703125" style="81" customWidth="1"/>
    <col min="9738" max="9738" width="8.5703125" style="81" customWidth="1"/>
    <col min="9739" max="9984" width="8.7109375" style="81"/>
    <col min="9985" max="9986" width="6.42578125" style="81" customWidth="1"/>
    <col min="9987" max="9987" width="8.7109375" style="81"/>
    <col min="9988" max="9988" width="11.140625" style="81" customWidth="1"/>
    <col min="9989" max="9989" width="9.7109375" style="81" customWidth="1"/>
    <col min="9990" max="9990" width="9.5703125" style="81" customWidth="1"/>
    <col min="9991" max="9991" width="11.7109375" style="81" customWidth="1"/>
    <col min="9992" max="9992" width="9.85546875" style="81" customWidth="1"/>
    <col min="9993" max="9993" width="9.5703125" style="81" customWidth="1"/>
    <col min="9994" max="9994" width="8.5703125" style="81" customWidth="1"/>
    <col min="9995" max="10240" width="8.7109375" style="81"/>
    <col min="10241" max="10242" width="6.42578125" style="81" customWidth="1"/>
    <col min="10243" max="10243" width="8.7109375" style="81"/>
    <col min="10244" max="10244" width="11.140625" style="81" customWidth="1"/>
    <col min="10245" max="10245" width="9.7109375" style="81" customWidth="1"/>
    <col min="10246" max="10246" width="9.5703125" style="81" customWidth="1"/>
    <col min="10247" max="10247" width="11.7109375" style="81" customWidth="1"/>
    <col min="10248" max="10248" width="9.85546875" style="81" customWidth="1"/>
    <col min="10249" max="10249" width="9.5703125" style="81" customWidth="1"/>
    <col min="10250" max="10250" width="8.5703125" style="81" customWidth="1"/>
    <col min="10251" max="10496" width="8.7109375" style="81"/>
    <col min="10497" max="10498" width="6.42578125" style="81" customWidth="1"/>
    <col min="10499" max="10499" width="8.7109375" style="81"/>
    <col min="10500" max="10500" width="11.140625" style="81" customWidth="1"/>
    <col min="10501" max="10501" width="9.7109375" style="81" customWidth="1"/>
    <col min="10502" max="10502" width="9.5703125" style="81" customWidth="1"/>
    <col min="10503" max="10503" width="11.7109375" style="81" customWidth="1"/>
    <col min="10504" max="10504" width="9.85546875" style="81" customWidth="1"/>
    <col min="10505" max="10505" width="9.5703125" style="81" customWidth="1"/>
    <col min="10506" max="10506" width="8.5703125" style="81" customWidth="1"/>
    <col min="10507" max="10752" width="8.7109375" style="81"/>
    <col min="10753" max="10754" width="6.42578125" style="81" customWidth="1"/>
    <col min="10755" max="10755" width="8.7109375" style="81"/>
    <col min="10756" max="10756" width="11.140625" style="81" customWidth="1"/>
    <col min="10757" max="10757" width="9.7109375" style="81" customWidth="1"/>
    <col min="10758" max="10758" width="9.5703125" style="81" customWidth="1"/>
    <col min="10759" max="10759" width="11.7109375" style="81" customWidth="1"/>
    <col min="10760" max="10760" width="9.85546875" style="81" customWidth="1"/>
    <col min="10761" max="10761" width="9.5703125" style="81" customWidth="1"/>
    <col min="10762" max="10762" width="8.5703125" style="81" customWidth="1"/>
    <col min="10763" max="11008" width="8.7109375" style="81"/>
    <col min="11009" max="11010" width="6.42578125" style="81" customWidth="1"/>
    <col min="11011" max="11011" width="8.7109375" style="81"/>
    <col min="11012" max="11012" width="11.140625" style="81" customWidth="1"/>
    <col min="11013" max="11013" width="9.7109375" style="81" customWidth="1"/>
    <col min="11014" max="11014" width="9.5703125" style="81" customWidth="1"/>
    <col min="11015" max="11015" width="11.7109375" style="81" customWidth="1"/>
    <col min="11016" max="11016" width="9.85546875" style="81" customWidth="1"/>
    <col min="11017" max="11017" width="9.5703125" style="81" customWidth="1"/>
    <col min="11018" max="11018" width="8.5703125" style="81" customWidth="1"/>
    <col min="11019" max="11264" width="8.7109375" style="81"/>
    <col min="11265" max="11266" width="6.42578125" style="81" customWidth="1"/>
    <col min="11267" max="11267" width="8.7109375" style="81"/>
    <col min="11268" max="11268" width="11.140625" style="81" customWidth="1"/>
    <col min="11269" max="11269" width="9.7109375" style="81" customWidth="1"/>
    <col min="11270" max="11270" width="9.5703125" style="81" customWidth="1"/>
    <col min="11271" max="11271" width="11.7109375" style="81" customWidth="1"/>
    <col min="11272" max="11272" width="9.85546875" style="81" customWidth="1"/>
    <col min="11273" max="11273" width="9.5703125" style="81" customWidth="1"/>
    <col min="11274" max="11274" width="8.5703125" style="81" customWidth="1"/>
    <col min="11275" max="11520" width="8.7109375" style="81"/>
    <col min="11521" max="11522" width="6.42578125" style="81" customWidth="1"/>
    <col min="11523" max="11523" width="8.7109375" style="81"/>
    <col min="11524" max="11524" width="11.140625" style="81" customWidth="1"/>
    <col min="11525" max="11525" width="9.7109375" style="81" customWidth="1"/>
    <col min="11526" max="11526" width="9.5703125" style="81" customWidth="1"/>
    <col min="11527" max="11527" width="11.7109375" style="81" customWidth="1"/>
    <col min="11528" max="11528" width="9.85546875" style="81" customWidth="1"/>
    <col min="11529" max="11529" width="9.5703125" style="81" customWidth="1"/>
    <col min="11530" max="11530" width="8.5703125" style="81" customWidth="1"/>
    <col min="11531" max="11776" width="8.7109375" style="81"/>
    <col min="11777" max="11778" width="6.42578125" style="81" customWidth="1"/>
    <col min="11779" max="11779" width="8.7109375" style="81"/>
    <col min="11780" max="11780" width="11.140625" style="81" customWidth="1"/>
    <col min="11781" max="11781" width="9.7109375" style="81" customWidth="1"/>
    <col min="11782" max="11782" width="9.5703125" style="81" customWidth="1"/>
    <col min="11783" max="11783" width="11.7109375" style="81" customWidth="1"/>
    <col min="11784" max="11784" width="9.85546875" style="81" customWidth="1"/>
    <col min="11785" max="11785" width="9.5703125" style="81" customWidth="1"/>
    <col min="11786" max="11786" width="8.5703125" style="81" customWidth="1"/>
    <col min="11787" max="12032" width="8.7109375" style="81"/>
    <col min="12033" max="12034" width="6.42578125" style="81" customWidth="1"/>
    <col min="12035" max="12035" width="8.7109375" style="81"/>
    <col min="12036" max="12036" width="11.140625" style="81" customWidth="1"/>
    <col min="12037" max="12037" width="9.7109375" style="81" customWidth="1"/>
    <col min="12038" max="12038" width="9.5703125" style="81" customWidth="1"/>
    <col min="12039" max="12039" width="11.7109375" style="81" customWidth="1"/>
    <col min="12040" max="12040" width="9.85546875" style="81" customWidth="1"/>
    <col min="12041" max="12041" width="9.5703125" style="81" customWidth="1"/>
    <col min="12042" max="12042" width="8.5703125" style="81" customWidth="1"/>
    <col min="12043" max="12288" width="8.7109375" style="81"/>
    <col min="12289" max="12290" width="6.42578125" style="81" customWidth="1"/>
    <col min="12291" max="12291" width="8.7109375" style="81"/>
    <col min="12292" max="12292" width="11.140625" style="81" customWidth="1"/>
    <col min="12293" max="12293" width="9.7109375" style="81" customWidth="1"/>
    <col min="12294" max="12294" width="9.5703125" style="81" customWidth="1"/>
    <col min="12295" max="12295" width="11.7109375" style="81" customWidth="1"/>
    <col min="12296" max="12296" width="9.85546875" style="81" customWidth="1"/>
    <col min="12297" max="12297" width="9.5703125" style="81" customWidth="1"/>
    <col min="12298" max="12298" width="8.5703125" style="81" customWidth="1"/>
    <col min="12299" max="12544" width="8.7109375" style="81"/>
    <col min="12545" max="12546" width="6.42578125" style="81" customWidth="1"/>
    <col min="12547" max="12547" width="8.7109375" style="81"/>
    <col min="12548" max="12548" width="11.140625" style="81" customWidth="1"/>
    <col min="12549" max="12549" width="9.7109375" style="81" customWidth="1"/>
    <col min="12550" max="12550" width="9.5703125" style="81" customWidth="1"/>
    <col min="12551" max="12551" width="11.7109375" style="81" customWidth="1"/>
    <col min="12552" max="12552" width="9.85546875" style="81" customWidth="1"/>
    <col min="12553" max="12553" width="9.5703125" style="81" customWidth="1"/>
    <col min="12554" max="12554" width="8.5703125" style="81" customWidth="1"/>
    <col min="12555" max="12800" width="8.7109375" style="81"/>
    <col min="12801" max="12802" width="6.42578125" style="81" customWidth="1"/>
    <col min="12803" max="12803" width="8.7109375" style="81"/>
    <col min="12804" max="12804" width="11.140625" style="81" customWidth="1"/>
    <col min="12805" max="12805" width="9.7109375" style="81" customWidth="1"/>
    <col min="12806" max="12806" width="9.5703125" style="81" customWidth="1"/>
    <col min="12807" max="12807" width="11.7109375" style="81" customWidth="1"/>
    <col min="12808" max="12808" width="9.85546875" style="81" customWidth="1"/>
    <col min="12809" max="12809" width="9.5703125" style="81" customWidth="1"/>
    <col min="12810" max="12810" width="8.5703125" style="81" customWidth="1"/>
    <col min="12811" max="13056" width="8.7109375" style="81"/>
    <col min="13057" max="13058" width="6.42578125" style="81" customWidth="1"/>
    <col min="13059" max="13059" width="8.7109375" style="81"/>
    <col min="13060" max="13060" width="11.140625" style="81" customWidth="1"/>
    <col min="13061" max="13061" width="9.7109375" style="81" customWidth="1"/>
    <col min="13062" max="13062" width="9.5703125" style="81" customWidth="1"/>
    <col min="13063" max="13063" width="11.7109375" style="81" customWidth="1"/>
    <col min="13064" max="13064" width="9.85546875" style="81" customWidth="1"/>
    <col min="13065" max="13065" width="9.5703125" style="81" customWidth="1"/>
    <col min="13066" max="13066" width="8.5703125" style="81" customWidth="1"/>
    <col min="13067" max="13312" width="8.7109375" style="81"/>
    <col min="13313" max="13314" width="6.42578125" style="81" customWidth="1"/>
    <col min="13315" max="13315" width="8.7109375" style="81"/>
    <col min="13316" max="13316" width="11.140625" style="81" customWidth="1"/>
    <col min="13317" max="13317" width="9.7109375" style="81" customWidth="1"/>
    <col min="13318" max="13318" width="9.5703125" style="81" customWidth="1"/>
    <col min="13319" max="13319" width="11.7109375" style="81" customWidth="1"/>
    <col min="13320" max="13320" width="9.85546875" style="81" customWidth="1"/>
    <col min="13321" max="13321" width="9.5703125" style="81" customWidth="1"/>
    <col min="13322" max="13322" width="8.5703125" style="81" customWidth="1"/>
    <col min="13323" max="13568" width="8.7109375" style="81"/>
    <col min="13569" max="13570" width="6.42578125" style="81" customWidth="1"/>
    <col min="13571" max="13571" width="8.7109375" style="81"/>
    <col min="13572" max="13572" width="11.140625" style="81" customWidth="1"/>
    <col min="13573" max="13573" width="9.7109375" style="81" customWidth="1"/>
    <col min="13574" max="13574" width="9.5703125" style="81" customWidth="1"/>
    <col min="13575" max="13575" width="11.7109375" style="81" customWidth="1"/>
    <col min="13576" max="13576" width="9.85546875" style="81" customWidth="1"/>
    <col min="13577" max="13577" width="9.5703125" style="81" customWidth="1"/>
    <col min="13578" max="13578" width="8.5703125" style="81" customWidth="1"/>
    <col min="13579" max="13824" width="8.7109375" style="81"/>
    <col min="13825" max="13826" width="6.42578125" style="81" customWidth="1"/>
    <col min="13827" max="13827" width="8.7109375" style="81"/>
    <col min="13828" max="13828" width="11.140625" style="81" customWidth="1"/>
    <col min="13829" max="13829" width="9.7109375" style="81" customWidth="1"/>
    <col min="13830" max="13830" width="9.5703125" style="81" customWidth="1"/>
    <col min="13831" max="13831" width="11.7109375" style="81" customWidth="1"/>
    <col min="13832" max="13832" width="9.85546875" style="81" customWidth="1"/>
    <col min="13833" max="13833" width="9.5703125" style="81" customWidth="1"/>
    <col min="13834" max="13834" width="8.5703125" style="81" customWidth="1"/>
    <col min="13835" max="14080" width="8.7109375" style="81"/>
    <col min="14081" max="14082" width="6.42578125" style="81" customWidth="1"/>
    <col min="14083" max="14083" width="8.7109375" style="81"/>
    <col min="14084" max="14084" width="11.140625" style="81" customWidth="1"/>
    <col min="14085" max="14085" width="9.7109375" style="81" customWidth="1"/>
    <col min="14086" max="14086" width="9.5703125" style="81" customWidth="1"/>
    <col min="14087" max="14087" width="11.7109375" style="81" customWidth="1"/>
    <col min="14088" max="14088" width="9.85546875" style="81" customWidth="1"/>
    <col min="14089" max="14089" width="9.5703125" style="81" customWidth="1"/>
    <col min="14090" max="14090" width="8.5703125" style="81" customWidth="1"/>
    <col min="14091" max="14336" width="8.7109375" style="81"/>
    <col min="14337" max="14338" width="6.42578125" style="81" customWidth="1"/>
    <col min="14339" max="14339" width="8.7109375" style="81"/>
    <col min="14340" max="14340" width="11.140625" style="81" customWidth="1"/>
    <col min="14341" max="14341" width="9.7109375" style="81" customWidth="1"/>
    <col min="14342" max="14342" width="9.5703125" style="81" customWidth="1"/>
    <col min="14343" max="14343" width="11.7109375" style="81" customWidth="1"/>
    <col min="14344" max="14344" width="9.85546875" style="81" customWidth="1"/>
    <col min="14345" max="14345" width="9.5703125" style="81" customWidth="1"/>
    <col min="14346" max="14346" width="8.5703125" style="81" customWidth="1"/>
    <col min="14347" max="14592" width="8.7109375" style="81"/>
    <col min="14593" max="14594" width="6.42578125" style="81" customWidth="1"/>
    <col min="14595" max="14595" width="8.7109375" style="81"/>
    <col min="14596" max="14596" width="11.140625" style="81" customWidth="1"/>
    <col min="14597" max="14597" width="9.7109375" style="81" customWidth="1"/>
    <col min="14598" max="14598" width="9.5703125" style="81" customWidth="1"/>
    <col min="14599" max="14599" width="11.7109375" style="81" customWidth="1"/>
    <col min="14600" max="14600" width="9.85546875" style="81" customWidth="1"/>
    <col min="14601" max="14601" width="9.5703125" style="81" customWidth="1"/>
    <col min="14602" max="14602" width="8.5703125" style="81" customWidth="1"/>
    <col min="14603" max="14848" width="8.7109375" style="81"/>
    <col min="14849" max="14850" width="6.42578125" style="81" customWidth="1"/>
    <col min="14851" max="14851" width="8.7109375" style="81"/>
    <col min="14852" max="14852" width="11.140625" style="81" customWidth="1"/>
    <col min="14853" max="14853" width="9.7109375" style="81" customWidth="1"/>
    <col min="14854" max="14854" width="9.5703125" style="81" customWidth="1"/>
    <col min="14855" max="14855" width="11.7109375" style="81" customWidth="1"/>
    <col min="14856" max="14856" width="9.85546875" style="81" customWidth="1"/>
    <col min="14857" max="14857" width="9.5703125" style="81" customWidth="1"/>
    <col min="14858" max="14858" width="8.5703125" style="81" customWidth="1"/>
    <col min="14859" max="15104" width="8.7109375" style="81"/>
    <col min="15105" max="15106" width="6.42578125" style="81" customWidth="1"/>
    <col min="15107" max="15107" width="8.7109375" style="81"/>
    <col min="15108" max="15108" width="11.140625" style="81" customWidth="1"/>
    <col min="15109" max="15109" width="9.7109375" style="81" customWidth="1"/>
    <col min="15110" max="15110" width="9.5703125" style="81" customWidth="1"/>
    <col min="15111" max="15111" width="11.7109375" style="81" customWidth="1"/>
    <col min="15112" max="15112" width="9.85546875" style="81" customWidth="1"/>
    <col min="15113" max="15113" width="9.5703125" style="81" customWidth="1"/>
    <col min="15114" max="15114" width="8.5703125" style="81" customWidth="1"/>
    <col min="15115" max="15360" width="8.7109375" style="81"/>
    <col min="15361" max="15362" width="6.42578125" style="81" customWidth="1"/>
    <col min="15363" max="15363" width="8.7109375" style="81"/>
    <col min="15364" max="15364" width="11.140625" style="81" customWidth="1"/>
    <col min="15365" max="15365" width="9.7109375" style="81" customWidth="1"/>
    <col min="15366" max="15366" width="9.5703125" style="81" customWidth="1"/>
    <col min="15367" max="15367" width="11.7109375" style="81" customWidth="1"/>
    <col min="15368" max="15368" width="9.85546875" style="81" customWidth="1"/>
    <col min="15369" max="15369" width="9.5703125" style="81" customWidth="1"/>
    <col min="15370" max="15370" width="8.5703125" style="81" customWidth="1"/>
    <col min="15371" max="15616" width="8.7109375" style="81"/>
    <col min="15617" max="15618" width="6.42578125" style="81" customWidth="1"/>
    <col min="15619" max="15619" width="8.7109375" style="81"/>
    <col min="15620" max="15620" width="11.140625" style="81" customWidth="1"/>
    <col min="15621" max="15621" width="9.7109375" style="81" customWidth="1"/>
    <col min="15622" max="15622" width="9.5703125" style="81" customWidth="1"/>
    <col min="15623" max="15623" width="11.7109375" style="81" customWidth="1"/>
    <col min="15624" max="15624" width="9.85546875" style="81" customWidth="1"/>
    <col min="15625" max="15625" width="9.5703125" style="81" customWidth="1"/>
    <col min="15626" max="15626" width="8.5703125" style="81" customWidth="1"/>
    <col min="15627" max="15872" width="8.7109375" style="81"/>
    <col min="15873" max="15874" width="6.42578125" style="81" customWidth="1"/>
    <col min="15875" max="15875" width="8.7109375" style="81"/>
    <col min="15876" max="15876" width="11.140625" style="81" customWidth="1"/>
    <col min="15877" max="15877" width="9.7109375" style="81" customWidth="1"/>
    <col min="15878" max="15878" width="9.5703125" style="81" customWidth="1"/>
    <col min="15879" max="15879" width="11.7109375" style="81" customWidth="1"/>
    <col min="15880" max="15880" width="9.85546875" style="81" customWidth="1"/>
    <col min="15881" max="15881" width="9.5703125" style="81" customWidth="1"/>
    <col min="15882" max="15882" width="8.5703125" style="81" customWidth="1"/>
    <col min="15883" max="16128" width="8.7109375" style="81"/>
    <col min="16129" max="16130" width="6.42578125" style="81" customWidth="1"/>
    <col min="16131" max="16131" width="8.7109375" style="81"/>
    <col min="16132" max="16132" width="11.140625" style="81" customWidth="1"/>
    <col min="16133" max="16133" width="9.7109375" style="81" customWidth="1"/>
    <col min="16134" max="16134" width="9.5703125" style="81" customWidth="1"/>
    <col min="16135" max="16135" width="11.7109375" style="81" customWidth="1"/>
    <col min="16136" max="16136" width="9.85546875" style="81" customWidth="1"/>
    <col min="16137" max="16137" width="9.5703125" style="81" customWidth="1"/>
    <col min="16138" max="16138" width="8.5703125" style="81" customWidth="1"/>
    <col min="16139" max="16384" width="8.7109375" style="81"/>
  </cols>
  <sheetData>
    <row r="1" spans="1:12">
      <c r="B1" s="99"/>
      <c r="C1" s="99"/>
      <c r="D1" s="99"/>
      <c r="E1" s="99"/>
      <c r="F1" s="99"/>
      <c r="G1" s="99"/>
      <c r="H1" s="99"/>
      <c r="I1" s="99"/>
      <c r="J1" s="536" t="s">
        <v>294</v>
      </c>
      <c r="K1" s="536"/>
      <c r="L1" s="99"/>
    </row>
    <row r="2" spans="1:12">
      <c r="B2" s="99"/>
      <c r="C2" s="99"/>
      <c r="D2" s="99"/>
      <c r="E2" s="99"/>
      <c r="F2" s="99"/>
      <c r="G2" s="99"/>
      <c r="H2" s="99"/>
      <c r="I2" s="99"/>
      <c r="J2" s="99"/>
      <c r="K2" s="99"/>
      <c r="L2" s="99"/>
    </row>
    <row r="3" spans="1:12">
      <c r="B3" s="99"/>
      <c r="C3" s="99"/>
      <c r="D3" s="99"/>
      <c r="E3" s="99"/>
      <c r="F3" s="99"/>
      <c r="G3" s="99"/>
      <c r="H3" s="99"/>
      <c r="I3" s="99"/>
      <c r="J3" s="99"/>
      <c r="K3" s="117"/>
      <c r="L3" s="99"/>
    </row>
    <row r="4" spans="1:12" ht="13">
      <c r="B4" s="537" t="s">
        <v>292</v>
      </c>
      <c r="C4" s="537"/>
      <c r="D4" s="537"/>
      <c r="E4" s="537"/>
      <c r="F4" s="537"/>
      <c r="G4" s="537"/>
      <c r="H4" s="537"/>
      <c r="I4" s="537"/>
      <c r="J4" s="537"/>
      <c r="K4" s="537"/>
      <c r="L4" s="537"/>
    </row>
    <row r="5" spans="1:12" ht="16">
      <c r="B5" s="82"/>
      <c r="C5" s="82"/>
      <c r="D5" s="82"/>
      <c r="E5" s="83"/>
      <c r="F5" s="82"/>
      <c r="G5" s="82"/>
      <c r="H5" s="82"/>
      <c r="I5" s="82"/>
      <c r="J5" s="82"/>
      <c r="K5" s="82"/>
      <c r="L5" s="84"/>
    </row>
    <row r="6" spans="1:12">
      <c r="A6" s="527" t="s">
        <v>234</v>
      </c>
      <c r="B6" s="530" t="s">
        <v>174</v>
      </c>
      <c r="C6" s="530" t="s">
        <v>0</v>
      </c>
      <c r="D6" s="530" t="s">
        <v>235</v>
      </c>
      <c r="E6" s="533" t="s">
        <v>236</v>
      </c>
      <c r="F6" s="533" t="s">
        <v>237</v>
      </c>
      <c r="G6" s="540" t="s">
        <v>238</v>
      </c>
      <c r="H6" s="541"/>
      <c r="I6" s="541"/>
      <c r="J6" s="541"/>
      <c r="K6" s="542"/>
      <c r="L6" s="543" t="s">
        <v>239</v>
      </c>
    </row>
    <row r="7" spans="1:12">
      <c r="A7" s="528"/>
      <c r="B7" s="531"/>
      <c r="C7" s="531"/>
      <c r="D7" s="531"/>
      <c r="E7" s="534"/>
      <c r="F7" s="534"/>
      <c r="G7" s="533" t="s">
        <v>303</v>
      </c>
      <c r="H7" s="540" t="s">
        <v>240</v>
      </c>
      <c r="I7" s="541"/>
      <c r="J7" s="541"/>
      <c r="K7" s="542"/>
      <c r="L7" s="544"/>
    </row>
    <row r="8" spans="1:12" ht="12.75" customHeight="1">
      <c r="A8" s="528"/>
      <c r="B8" s="531"/>
      <c r="C8" s="531"/>
      <c r="D8" s="531"/>
      <c r="E8" s="534"/>
      <c r="F8" s="534"/>
      <c r="G8" s="534"/>
      <c r="H8" s="533" t="s">
        <v>241</v>
      </c>
      <c r="I8" s="533" t="s">
        <v>242</v>
      </c>
      <c r="J8" s="533" t="s">
        <v>243</v>
      </c>
      <c r="K8" s="533" t="s">
        <v>244</v>
      </c>
      <c r="L8" s="544"/>
    </row>
    <row r="9" spans="1:12">
      <c r="A9" s="528"/>
      <c r="B9" s="531"/>
      <c r="C9" s="531"/>
      <c r="D9" s="531"/>
      <c r="E9" s="534"/>
      <c r="F9" s="534"/>
      <c r="G9" s="534"/>
      <c r="H9" s="534"/>
      <c r="I9" s="534"/>
      <c r="J9" s="534"/>
      <c r="K9" s="534"/>
      <c r="L9" s="544"/>
    </row>
    <row r="10" spans="1:12" ht="18" customHeight="1">
      <c r="A10" s="529"/>
      <c r="B10" s="532"/>
      <c r="C10" s="532"/>
      <c r="D10" s="532"/>
      <c r="E10" s="535"/>
      <c r="F10" s="535"/>
      <c r="G10" s="535"/>
      <c r="H10" s="535"/>
      <c r="I10" s="535"/>
      <c r="J10" s="535"/>
      <c r="K10" s="535"/>
      <c r="L10" s="545"/>
    </row>
    <row r="11" spans="1:12">
      <c r="A11" s="85"/>
      <c r="B11" s="86">
        <v>1</v>
      </c>
      <c r="C11" s="86">
        <v>2</v>
      </c>
      <c r="D11" s="86">
        <v>3</v>
      </c>
      <c r="E11" s="116">
        <v>4</v>
      </c>
      <c r="F11" s="86">
        <v>5</v>
      </c>
      <c r="G11" s="86">
        <v>6</v>
      </c>
      <c r="H11" s="86">
        <v>7</v>
      </c>
      <c r="I11" s="86">
        <v>8</v>
      </c>
      <c r="J11" s="86">
        <v>10</v>
      </c>
      <c r="K11" s="86">
        <v>11</v>
      </c>
      <c r="L11" s="87">
        <v>12</v>
      </c>
    </row>
    <row r="12" spans="1:12" ht="27">
      <c r="A12" s="359" t="s">
        <v>245</v>
      </c>
      <c r="B12" s="504" t="s">
        <v>176</v>
      </c>
      <c r="C12" s="525" t="s">
        <v>5</v>
      </c>
      <c r="D12" s="525" t="s">
        <v>7</v>
      </c>
      <c r="E12" s="518" t="s">
        <v>264</v>
      </c>
      <c r="F12" s="538">
        <v>95000</v>
      </c>
      <c r="G12" s="520">
        <v>95000</v>
      </c>
      <c r="H12" s="88">
        <v>95000</v>
      </c>
      <c r="I12" s="88"/>
      <c r="J12" s="112" t="s">
        <v>246</v>
      </c>
      <c r="K12" s="88"/>
      <c r="L12" s="498" t="s">
        <v>247</v>
      </c>
    </row>
    <row r="13" spans="1:12" ht="28.5" customHeight="1">
      <c r="A13" s="359" t="s">
        <v>263</v>
      </c>
      <c r="B13" s="505"/>
      <c r="C13" s="526"/>
      <c r="D13" s="526"/>
      <c r="E13" s="519"/>
      <c r="F13" s="539"/>
      <c r="G13" s="521"/>
      <c r="H13" s="88">
        <v>0</v>
      </c>
      <c r="I13" s="88"/>
      <c r="J13" s="112" t="s">
        <v>246</v>
      </c>
      <c r="K13" s="88"/>
      <c r="L13" s="499"/>
    </row>
    <row r="14" spans="1:12" ht="30">
      <c r="A14" s="359" t="s">
        <v>245</v>
      </c>
      <c r="B14" s="504" t="s">
        <v>179</v>
      </c>
      <c r="C14" s="525" t="s">
        <v>5</v>
      </c>
      <c r="D14" s="525" t="s">
        <v>7</v>
      </c>
      <c r="E14" s="518" t="s">
        <v>265</v>
      </c>
      <c r="F14" s="520">
        <v>171952.34</v>
      </c>
      <c r="G14" s="520">
        <v>171952.34</v>
      </c>
      <c r="H14" s="88">
        <v>171952.34</v>
      </c>
      <c r="I14" s="88"/>
      <c r="J14" s="113" t="s">
        <v>248</v>
      </c>
      <c r="K14" s="88"/>
      <c r="L14" s="498" t="s">
        <v>247</v>
      </c>
    </row>
    <row r="15" spans="1:12" ht="97.5" customHeight="1">
      <c r="A15" s="359" t="s">
        <v>263</v>
      </c>
      <c r="B15" s="505"/>
      <c r="C15" s="526"/>
      <c r="D15" s="526"/>
      <c r="E15" s="519"/>
      <c r="F15" s="521"/>
      <c r="G15" s="521"/>
      <c r="H15" s="88">
        <v>49976.34</v>
      </c>
      <c r="I15" s="88"/>
      <c r="J15" s="112" t="s">
        <v>246</v>
      </c>
      <c r="K15" s="88"/>
      <c r="L15" s="499"/>
    </row>
    <row r="16" spans="1:12" ht="27">
      <c r="A16" s="359" t="s">
        <v>245</v>
      </c>
      <c r="B16" s="504" t="s">
        <v>183</v>
      </c>
      <c r="C16" s="504">
        <v>600</v>
      </c>
      <c r="D16" s="504">
        <v>60016</v>
      </c>
      <c r="E16" s="518" t="s">
        <v>266</v>
      </c>
      <c r="F16" s="520">
        <v>655635</v>
      </c>
      <c r="G16" s="520">
        <v>655635</v>
      </c>
      <c r="H16" s="88">
        <v>379791</v>
      </c>
      <c r="I16" s="88"/>
      <c r="J16" s="120" t="s">
        <v>267</v>
      </c>
      <c r="K16" s="88"/>
      <c r="L16" s="498" t="s">
        <v>247</v>
      </c>
    </row>
    <row r="17" spans="1:12" ht="27">
      <c r="A17" s="359" t="s">
        <v>263</v>
      </c>
      <c r="B17" s="505"/>
      <c r="C17" s="505"/>
      <c r="D17" s="505"/>
      <c r="E17" s="519"/>
      <c r="F17" s="521"/>
      <c r="G17" s="521"/>
      <c r="H17" s="88">
        <v>0</v>
      </c>
      <c r="I17" s="88"/>
      <c r="J17" s="112" t="s">
        <v>290</v>
      </c>
      <c r="K17" s="88"/>
      <c r="L17" s="499"/>
    </row>
    <row r="18" spans="1:12" ht="36" customHeight="1">
      <c r="A18" s="359" t="s">
        <v>245</v>
      </c>
      <c r="B18" s="504" t="s">
        <v>190</v>
      </c>
      <c r="C18" s="504">
        <v>600</v>
      </c>
      <c r="D18" s="504">
        <v>60016</v>
      </c>
      <c r="E18" s="518" t="s">
        <v>346</v>
      </c>
      <c r="F18" s="520">
        <v>241445</v>
      </c>
      <c r="G18" s="520">
        <v>241445</v>
      </c>
      <c r="H18" s="88">
        <v>241445</v>
      </c>
      <c r="I18" s="88"/>
      <c r="J18" s="114" t="s">
        <v>246</v>
      </c>
      <c r="K18" s="88"/>
      <c r="L18" s="498" t="s">
        <v>247</v>
      </c>
    </row>
    <row r="19" spans="1:12" ht="37.5" customHeight="1">
      <c r="A19" s="359" t="s">
        <v>263</v>
      </c>
      <c r="B19" s="505"/>
      <c r="C19" s="505"/>
      <c r="D19" s="505"/>
      <c r="E19" s="519"/>
      <c r="F19" s="521"/>
      <c r="G19" s="521"/>
      <c r="H19" s="88">
        <v>0</v>
      </c>
      <c r="I19" s="88"/>
      <c r="J19" s="114" t="s">
        <v>246</v>
      </c>
      <c r="K19" s="88"/>
      <c r="L19" s="499"/>
    </row>
    <row r="20" spans="1:12" ht="30">
      <c r="A20" s="359" t="s">
        <v>245</v>
      </c>
      <c r="B20" s="504" t="s">
        <v>193</v>
      </c>
      <c r="C20" s="504">
        <v>600</v>
      </c>
      <c r="D20" s="504">
        <v>60016</v>
      </c>
      <c r="E20" s="518" t="s">
        <v>268</v>
      </c>
      <c r="F20" s="520">
        <v>320000</v>
      </c>
      <c r="G20" s="523">
        <v>320000</v>
      </c>
      <c r="H20" s="88">
        <v>320000</v>
      </c>
      <c r="I20" s="88"/>
      <c r="J20" s="113" t="s">
        <v>269</v>
      </c>
      <c r="K20" s="88"/>
      <c r="L20" s="498" t="s">
        <v>247</v>
      </c>
    </row>
    <row r="21" spans="1:12" ht="30">
      <c r="A21" s="359" t="s">
        <v>263</v>
      </c>
      <c r="B21" s="505"/>
      <c r="C21" s="505"/>
      <c r="D21" s="505"/>
      <c r="E21" s="519"/>
      <c r="F21" s="521"/>
      <c r="G21" s="524"/>
      <c r="H21" s="88">
        <v>5000</v>
      </c>
      <c r="I21" s="88"/>
      <c r="J21" s="114" t="s">
        <v>250</v>
      </c>
      <c r="K21" s="88"/>
      <c r="L21" s="499"/>
    </row>
    <row r="22" spans="1:12" ht="30">
      <c r="A22" s="359" t="s">
        <v>245</v>
      </c>
      <c r="B22" s="504" t="s">
        <v>196</v>
      </c>
      <c r="C22" s="504">
        <v>600</v>
      </c>
      <c r="D22" s="504">
        <v>60016</v>
      </c>
      <c r="E22" s="518" t="s">
        <v>270</v>
      </c>
      <c r="F22" s="520">
        <v>40000</v>
      </c>
      <c r="G22" s="520">
        <v>40000</v>
      </c>
      <c r="H22" s="88">
        <v>40000</v>
      </c>
      <c r="I22" s="88"/>
      <c r="J22" s="114" t="s">
        <v>246</v>
      </c>
      <c r="K22" s="88"/>
      <c r="L22" s="498" t="s">
        <v>247</v>
      </c>
    </row>
    <row r="23" spans="1:12" ht="101.25" customHeight="1">
      <c r="A23" s="359" t="s">
        <v>263</v>
      </c>
      <c r="B23" s="505"/>
      <c r="C23" s="505"/>
      <c r="D23" s="505"/>
      <c r="E23" s="519"/>
      <c r="F23" s="521"/>
      <c r="G23" s="521"/>
      <c r="H23" s="88">
        <v>40000</v>
      </c>
      <c r="I23" s="88"/>
      <c r="J23" s="114" t="s">
        <v>250</v>
      </c>
      <c r="K23" s="88"/>
      <c r="L23" s="499"/>
    </row>
    <row r="24" spans="1:12" ht="30">
      <c r="A24" s="359" t="s">
        <v>245</v>
      </c>
      <c r="B24" s="504" t="s">
        <v>199</v>
      </c>
      <c r="C24" s="504">
        <v>750</v>
      </c>
      <c r="D24" s="504">
        <v>75023</v>
      </c>
      <c r="E24" s="518" t="s">
        <v>271</v>
      </c>
      <c r="F24" s="520">
        <v>40000</v>
      </c>
      <c r="G24" s="520">
        <v>40000</v>
      </c>
      <c r="H24" s="88">
        <v>40000</v>
      </c>
      <c r="I24" s="88"/>
      <c r="J24" s="114" t="s">
        <v>246</v>
      </c>
      <c r="K24" s="88"/>
      <c r="L24" s="498" t="s">
        <v>247</v>
      </c>
    </row>
    <row r="25" spans="1:12" ht="30">
      <c r="A25" s="359" t="s">
        <v>263</v>
      </c>
      <c r="B25" s="505"/>
      <c r="C25" s="505"/>
      <c r="D25" s="505"/>
      <c r="E25" s="519"/>
      <c r="F25" s="521"/>
      <c r="G25" s="521"/>
      <c r="H25" s="88">
        <v>0</v>
      </c>
      <c r="I25" s="88"/>
      <c r="J25" s="114" t="s">
        <v>250</v>
      </c>
      <c r="K25" s="88"/>
      <c r="L25" s="499"/>
    </row>
    <row r="26" spans="1:12" ht="27">
      <c r="A26" s="359" t="s">
        <v>245</v>
      </c>
      <c r="B26" s="504" t="s">
        <v>202</v>
      </c>
      <c r="C26" s="504">
        <v>750</v>
      </c>
      <c r="D26" s="504">
        <v>75023</v>
      </c>
      <c r="E26" s="518" t="s">
        <v>272</v>
      </c>
      <c r="F26" s="520">
        <v>30000</v>
      </c>
      <c r="G26" s="520">
        <v>30000</v>
      </c>
      <c r="H26" s="88">
        <v>30000</v>
      </c>
      <c r="I26" s="88"/>
      <c r="J26" s="115" t="s">
        <v>252</v>
      </c>
      <c r="K26" s="88"/>
      <c r="L26" s="498" t="s">
        <v>247</v>
      </c>
    </row>
    <row r="27" spans="1:12" ht="30">
      <c r="A27" s="359" t="s">
        <v>263</v>
      </c>
      <c r="B27" s="505"/>
      <c r="C27" s="505"/>
      <c r="D27" s="505"/>
      <c r="E27" s="519"/>
      <c r="F27" s="521"/>
      <c r="G27" s="521"/>
      <c r="H27" s="88">
        <v>0</v>
      </c>
      <c r="I27" s="88"/>
      <c r="J27" s="114" t="s">
        <v>250</v>
      </c>
      <c r="K27" s="88"/>
      <c r="L27" s="499"/>
    </row>
    <row r="28" spans="1:12" ht="30">
      <c r="A28" s="359" t="s">
        <v>245</v>
      </c>
      <c r="B28" s="504" t="s">
        <v>249</v>
      </c>
      <c r="C28" s="504">
        <v>801</v>
      </c>
      <c r="D28" s="504">
        <v>80101</v>
      </c>
      <c r="E28" s="518" t="s">
        <v>273</v>
      </c>
      <c r="F28" s="520">
        <v>8000</v>
      </c>
      <c r="G28" s="520">
        <v>8000</v>
      </c>
      <c r="H28" s="88">
        <v>8000</v>
      </c>
      <c r="I28" s="88"/>
      <c r="J28" s="114" t="s">
        <v>246</v>
      </c>
      <c r="K28" s="88"/>
      <c r="L28" s="498" t="s">
        <v>247</v>
      </c>
    </row>
    <row r="29" spans="1:12" ht="30">
      <c r="A29" s="359" t="s">
        <v>263</v>
      </c>
      <c r="B29" s="505"/>
      <c r="C29" s="505"/>
      <c r="D29" s="505"/>
      <c r="E29" s="519"/>
      <c r="F29" s="521"/>
      <c r="G29" s="521"/>
      <c r="H29" s="88">
        <v>0</v>
      </c>
      <c r="I29" s="88"/>
      <c r="J29" s="114" t="s">
        <v>250</v>
      </c>
      <c r="K29" s="88"/>
      <c r="L29" s="499"/>
    </row>
    <row r="30" spans="1:12" ht="30">
      <c r="A30" s="359" t="s">
        <v>245</v>
      </c>
      <c r="B30" s="504" t="s">
        <v>274</v>
      </c>
      <c r="C30" s="504">
        <v>801</v>
      </c>
      <c r="D30" s="504">
        <v>80101</v>
      </c>
      <c r="E30" s="518" t="s">
        <v>275</v>
      </c>
      <c r="F30" s="520">
        <v>210000</v>
      </c>
      <c r="G30" s="520">
        <v>210000</v>
      </c>
      <c r="H30" s="88">
        <v>110000</v>
      </c>
      <c r="I30" s="88"/>
      <c r="J30" s="114" t="s">
        <v>276</v>
      </c>
      <c r="K30" s="88"/>
      <c r="L30" s="498" t="s">
        <v>247</v>
      </c>
    </row>
    <row r="31" spans="1:12" ht="42.75" customHeight="1">
      <c r="A31" s="359" t="s">
        <v>263</v>
      </c>
      <c r="B31" s="505"/>
      <c r="C31" s="505"/>
      <c r="D31" s="505"/>
      <c r="E31" s="519"/>
      <c r="F31" s="521"/>
      <c r="G31" s="521"/>
      <c r="H31" s="88">
        <f>65661.59+77122</f>
        <v>142783.59</v>
      </c>
      <c r="I31" s="88"/>
      <c r="J31" s="114" t="s">
        <v>315</v>
      </c>
      <c r="K31" s="88"/>
      <c r="L31" s="499"/>
    </row>
    <row r="32" spans="1:12" ht="55.5" customHeight="1">
      <c r="A32" s="359" t="s">
        <v>245</v>
      </c>
      <c r="B32" s="504" t="s">
        <v>277</v>
      </c>
      <c r="C32" s="504">
        <v>801</v>
      </c>
      <c r="D32" s="504">
        <v>80101</v>
      </c>
      <c r="E32" s="518" t="s">
        <v>271</v>
      </c>
      <c r="F32" s="520">
        <v>22878</v>
      </c>
      <c r="G32" s="520">
        <v>22878</v>
      </c>
      <c r="H32" s="88">
        <v>22878</v>
      </c>
      <c r="I32" s="88"/>
      <c r="J32" s="114" t="s">
        <v>250</v>
      </c>
      <c r="K32" s="88"/>
      <c r="L32" s="498" t="s">
        <v>247</v>
      </c>
    </row>
    <row r="33" spans="1:12" ht="30">
      <c r="A33" s="359" t="s">
        <v>263</v>
      </c>
      <c r="B33" s="505"/>
      <c r="C33" s="505"/>
      <c r="D33" s="505"/>
      <c r="E33" s="519"/>
      <c r="F33" s="521"/>
      <c r="G33" s="521"/>
      <c r="H33" s="88">
        <v>22878</v>
      </c>
      <c r="I33" s="88"/>
      <c r="J33" s="114" t="s">
        <v>250</v>
      </c>
      <c r="K33" s="88"/>
      <c r="L33" s="499"/>
    </row>
    <row r="34" spans="1:12" ht="30">
      <c r="A34" s="359" t="s">
        <v>245</v>
      </c>
      <c r="B34" s="504">
        <v>12</v>
      </c>
      <c r="C34" s="504">
        <v>801</v>
      </c>
      <c r="D34" s="504">
        <v>80101</v>
      </c>
      <c r="E34" s="518" t="s">
        <v>278</v>
      </c>
      <c r="F34" s="520">
        <v>155767</v>
      </c>
      <c r="G34" s="520">
        <v>155767</v>
      </c>
      <c r="H34" s="88">
        <v>62284</v>
      </c>
      <c r="I34" s="88"/>
      <c r="J34" s="114" t="s">
        <v>279</v>
      </c>
      <c r="K34" s="88"/>
      <c r="L34" s="498" t="s">
        <v>247</v>
      </c>
    </row>
    <row r="35" spans="1:12" ht="30">
      <c r="A35" s="359" t="s">
        <v>263</v>
      </c>
      <c r="B35" s="505"/>
      <c r="C35" s="505"/>
      <c r="D35" s="505"/>
      <c r="E35" s="519"/>
      <c r="F35" s="521"/>
      <c r="G35" s="521"/>
      <c r="H35" s="88">
        <v>97500</v>
      </c>
      <c r="I35" s="88"/>
      <c r="J35" s="114" t="s">
        <v>250</v>
      </c>
      <c r="K35" s="88"/>
      <c r="L35" s="499"/>
    </row>
    <row r="36" spans="1:12" ht="30">
      <c r="A36" s="359" t="s">
        <v>245</v>
      </c>
      <c r="B36" s="504">
        <v>13</v>
      </c>
      <c r="C36" s="504">
        <v>801</v>
      </c>
      <c r="D36" s="504">
        <v>80113</v>
      </c>
      <c r="E36" s="518" t="s">
        <v>280</v>
      </c>
      <c r="F36" s="520">
        <v>45000</v>
      </c>
      <c r="G36" s="520">
        <v>45000</v>
      </c>
      <c r="H36" s="88">
        <v>45000</v>
      </c>
      <c r="I36" s="88"/>
      <c r="J36" s="114" t="s">
        <v>250</v>
      </c>
      <c r="K36" s="88"/>
      <c r="L36" s="498" t="s">
        <v>247</v>
      </c>
    </row>
    <row r="37" spans="1:12" ht="30">
      <c r="A37" s="359" t="s">
        <v>263</v>
      </c>
      <c r="B37" s="505"/>
      <c r="C37" s="505"/>
      <c r="D37" s="505"/>
      <c r="E37" s="519"/>
      <c r="F37" s="521"/>
      <c r="G37" s="521"/>
      <c r="H37" s="88">
        <v>0</v>
      </c>
      <c r="I37" s="88"/>
      <c r="J37" s="114" t="s">
        <v>250</v>
      </c>
      <c r="K37" s="88"/>
      <c r="L37" s="499"/>
    </row>
    <row r="38" spans="1:12" ht="30">
      <c r="A38" s="359" t="s">
        <v>245</v>
      </c>
      <c r="B38" s="504">
        <v>14</v>
      </c>
      <c r="C38" s="504">
        <v>900</v>
      </c>
      <c r="D38" s="504">
        <v>90015</v>
      </c>
      <c r="E38" s="500" t="s">
        <v>251</v>
      </c>
      <c r="F38" s="502">
        <v>70000</v>
      </c>
      <c r="G38" s="502">
        <v>70000</v>
      </c>
      <c r="H38" s="121">
        <v>70000</v>
      </c>
      <c r="I38" s="121"/>
      <c r="J38" s="122" t="s">
        <v>250</v>
      </c>
      <c r="K38" s="121"/>
      <c r="L38" s="498" t="s">
        <v>247</v>
      </c>
    </row>
    <row r="39" spans="1:12" ht="30">
      <c r="A39" s="359" t="s">
        <v>263</v>
      </c>
      <c r="B39" s="505"/>
      <c r="C39" s="505"/>
      <c r="D39" s="505"/>
      <c r="E39" s="501"/>
      <c r="F39" s="503"/>
      <c r="G39" s="503"/>
      <c r="H39" s="121">
        <v>0</v>
      </c>
      <c r="I39" s="121"/>
      <c r="J39" s="122" t="s">
        <v>250</v>
      </c>
      <c r="K39" s="121"/>
      <c r="L39" s="499"/>
    </row>
    <row r="40" spans="1:12" ht="30">
      <c r="A40" s="359" t="s">
        <v>245</v>
      </c>
      <c r="B40" s="504">
        <v>15</v>
      </c>
      <c r="C40" s="504">
        <v>921</v>
      </c>
      <c r="D40" s="504">
        <v>92109</v>
      </c>
      <c r="E40" s="500" t="s">
        <v>281</v>
      </c>
      <c r="F40" s="502">
        <v>548700</v>
      </c>
      <c r="G40" s="502">
        <v>548700</v>
      </c>
      <c r="H40" s="121">
        <v>221261</v>
      </c>
      <c r="I40" s="121"/>
      <c r="J40" s="122" t="s">
        <v>250</v>
      </c>
      <c r="K40" s="121">
        <v>327439</v>
      </c>
      <c r="L40" s="498" t="s">
        <v>247</v>
      </c>
    </row>
    <row r="41" spans="1:12" ht="30">
      <c r="A41" s="359" t="s">
        <v>263</v>
      </c>
      <c r="B41" s="505"/>
      <c r="C41" s="505"/>
      <c r="D41" s="505"/>
      <c r="E41" s="501"/>
      <c r="F41" s="503"/>
      <c r="G41" s="503"/>
      <c r="H41" s="121">
        <v>294.76</v>
      </c>
      <c r="I41" s="121"/>
      <c r="J41" s="122" t="s">
        <v>250</v>
      </c>
      <c r="K41" s="121"/>
      <c r="L41" s="499"/>
    </row>
    <row r="42" spans="1:12" ht="30">
      <c r="A42" s="359" t="s">
        <v>245</v>
      </c>
      <c r="B42" s="504">
        <v>16</v>
      </c>
      <c r="C42" s="504">
        <v>921</v>
      </c>
      <c r="D42" s="504">
        <v>92109</v>
      </c>
      <c r="E42" s="500" t="s">
        <v>282</v>
      </c>
      <c r="F42" s="502">
        <v>133615</v>
      </c>
      <c r="G42" s="502">
        <v>133615</v>
      </c>
      <c r="H42" s="121">
        <v>48215</v>
      </c>
      <c r="I42" s="121"/>
      <c r="J42" s="122" t="s">
        <v>250</v>
      </c>
      <c r="K42" s="121">
        <v>85400</v>
      </c>
      <c r="L42" s="498" t="s">
        <v>247</v>
      </c>
    </row>
    <row r="43" spans="1:12" ht="30">
      <c r="A43" s="359" t="s">
        <v>263</v>
      </c>
      <c r="B43" s="505"/>
      <c r="C43" s="505"/>
      <c r="D43" s="505"/>
      <c r="E43" s="501"/>
      <c r="F43" s="503"/>
      <c r="G43" s="503"/>
      <c r="H43" s="121">
        <v>0</v>
      </c>
      <c r="I43" s="121"/>
      <c r="J43" s="122" t="s">
        <v>250</v>
      </c>
      <c r="K43" s="121"/>
      <c r="L43" s="499"/>
    </row>
    <row r="44" spans="1:12" ht="30">
      <c r="A44" s="359" t="s">
        <v>245</v>
      </c>
      <c r="B44" s="504">
        <v>17</v>
      </c>
      <c r="C44" s="504">
        <v>921</v>
      </c>
      <c r="D44" s="504">
        <v>92109</v>
      </c>
      <c r="E44" s="500" t="s">
        <v>283</v>
      </c>
      <c r="F44" s="502">
        <v>10500</v>
      </c>
      <c r="G44" s="502">
        <v>10500</v>
      </c>
      <c r="H44" s="121">
        <v>10500</v>
      </c>
      <c r="I44" s="121"/>
      <c r="J44" s="122" t="s">
        <v>250</v>
      </c>
      <c r="K44" s="121"/>
      <c r="L44" s="498" t="s">
        <v>247</v>
      </c>
    </row>
    <row r="45" spans="1:12" ht="30">
      <c r="A45" s="359" t="s">
        <v>263</v>
      </c>
      <c r="B45" s="505"/>
      <c r="C45" s="505"/>
      <c r="D45" s="505"/>
      <c r="E45" s="501"/>
      <c r="F45" s="503"/>
      <c r="G45" s="503"/>
      <c r="H45" s="121">
        <v>10488.66</v>
      </c>
      <c r="I45" s="121"/>
      <c r="J45" s="122" t="s">
        <v>250</v>
      </c>
      <c r="K45" s="121"/>
      <c r="L45" s="499"/>
    </row>
    <row r="46" spans="1:12" ht="30">
      <c r="A46" s="359" t="s">
        <v>245</v>
      </c>
      <c r="B46" s="504">
        <v>18</v>
      </c>
      <c r="C46" s="504">
        <v>921</v>
      </c>
      <c r="D46" s="504">
        <v>92109</v>
      </c>
      <c r="E46" s="500" t="s">
        <v>284</v>
      </c>
      <c r="F46" s="502">
        <v>46928</v>
      </c>
      <c r="G46" s="502">
        <v>46928</v>
      </c>
      <c r="H46" s="121">
        <v>28233.4</v>
      </c>
      <c r="I46" s="121"/>
      <c r="J46" s="122" t="s">
        <v>287</v>
      </c>
      <c r="K46" s="121"/>
      <c r="L46" s="498" t="s">
        <v>247</v>
      </c>
    </row>
    <row r="47" spans="1:12" ht="48" customHeight="1">
      <c r="A47" s="359" t="s">
        <v>263</v>
      </c>
      <c r="B47" s="505"/>
      <c r="C47" s="505"/>
      <c r="D47" s="505"/>
      <c r="E47" s="501"/>
      <c r="F47" s="503"/>
      <c r="G47" s="503"/>
      <c r="H47" s="121">
        <v>0</v>
      </c>
      <c r="I47" s="121"/>
      <c r="J47" s="122" t="s">
        <v>291</v>
      </c>
      <c r="K47" s="121"/>
      <c r="L47" s="499"/>
    </row>
    <row r="48" spans="1:12" ht="30">
      <c r="A48" s="359" t="s">
        <v>245</v>
      </c>
      <c r="B48" s="504">
        <v>19</v>
      </c>
      <c r="C48" s="504">
        <v>921</v>
      </c>
      <c r="D48" s="504">
        <v>92116</v>
      </c>
      <c r="E48" s="500" t="s">
        <v>285</v>
      </c>
      <c r="F48" s="502">
        <v>40138</v>
      </c>
      <c r="G48" s="502">
        <v>40138</v>
      </c>
      <c r="H48" s="121">
        <v>17295.37</v>
      </c>
      <c r="I48" s="121"/>
      <c r="J48" s="122" t="s">
        <v>286</v>
      </c>
      <c r="K48" s="121"/>
      <c r="L48" s="498" t="s">
        <v>247</v>
      </c>
    </row>
    <row r="49" spans="1:12" ht="30">
      <c r="A49" s="359" t="s">
        <v>263</v>
      </c>
      <c r="B49" s="505"/>
      <c r="C49" s="505"/>
      <c r="D49" s="505"/>
      <c r="E49" s="501"/>
      <c r="F49" s="503"/>
      <c r="G49" s="503"/>
      <c r="H49" s="121">
        <f>17295.14+22842.63</f>
        <v>40137.770000000004</v>
      </c>
      <c r="I49" s="121"/>
      <c r="J49" s="122" t="s">
        <v>250</v>
      </c>
      <c r="K49" s="121"/>
      <c r="L49" s="499"/>
    </row>
    <row r="50" spans="1:12">
      <c r="A50" s="507"/>
      <c r="B50" s="509" t="s">
        <v>253</v>
      </c>
      <c r="C50" s="510"/>
      <c r="D50" s="510"/>
      <c r="E50" s="511"/>
      <c r="F50" s="515">
        <f>F12+F14+F16+F18+F20+F22+F24+F26+F28+F30+F32+F34+F36+F38+F40+F42+F44+F46+F48</f>
        <v>2885558.34</v>
      </c>
      <c r="G50" s="89">
        <f>G12+G14+G16+G18+G20+G22+G24+G26+G28+G30+G32+G34+G36+G38+G40+G42+G44+G46+G48</f>
        <v>2885558.34</v>
      </c>
      <c r="H50" s="61">
        <f>H12+H14+H16+H18+H20+H22+H24+H26+H28+H30+H32+H34+H36+H38+H40+H42+H44+H46+H48</f>
        <v>1961855.1099999999</v>
      </c>
      <c r="I50" s="90">
        <f>I12+I14+I16+I18+I20+I22+I24+I26+I28</f>
        <v>0</v>
      </c>
      <c r="J50" s="90">
        <v>510864.23</v>
      </c>
      <c r="K50" s="61">
        <f>K40+K42</f>
        <v>412839</v>
      </c>
      <c r="L50" s="65" t="s">
        <v>254</v>
      </c>
    </row>
    <row r="51" spans="1:12">
      <c r="A51" s="508"/>
      <c r="B51" s="512"/>
      <c r="C51" s="513"/>
      <c r="D51" s="513"/>
      <c r="E51" s="514"/>
      <c r="F51" s="516"/>
      <c r="G51" s="89">
        <f>H51+I51+J51+K51</f>
        <v>409059.12</v>
      </c>
      <c r="H51" s="61">
        <f>H13+H15+H17+H19+H21+H23+H25+H27+H29+H31+H35+H33+H37+H39+H41+H43+H45+H47+H49</f>
        <v>409059.12</v>
      </c>
      <c r="I51" s="90">
        <f>I13+I15+I17+I19+I21+I23+I25+I27+I29</f>
        <v>0</v>
      </c>
      <c r="J51" s="90">
        <v>0</v>
      </c>
      <c r="K51" s="61"/>
      <c r="L51" s="65"/>
    </row>
    <row r="52" spans="1:12">
      <c r="A52" s="91"/>
      <c r="B52" s="92"/>
      <c r="C52" s="92"/>
      <c r="D52" s="92"/>
      <c r="E52" s="92"/>
      <c r="F52" s="123"/>
      <c r="G52" s="93"/>
      <c r="H52" s="94"/>
      <c r="I52" s="95"/>
      <c r="J52" s="95"/>
      <c r="K52" s="96"/>
      <c r="L52" s="97"/>
    </row>
    <row r="53" spans="1:12">
      <c r="A53" s="522" t="s">
        <v>293</v>
      </c>
      <c r="B53" s="522"/>
      <c r="C53" s="522"/>
      <c r="D53" s="522"/>
      <c r="E53" s="522"/>
      <c r="F53" s="522"/>
      <c r="G53" s="522"/>
      <c r="H53" s="522"/>
      <c r="I53" s="95"/>
      <c r="J53" s="95"/>
      <c r="K53" s="118"/>
      <c r="L53" s="119"/>
    </row>
    <row r="54" spans="1:12">
      <c r="A54" s="517" t="s">
        <v>316</v>
      </c>
      <c r="B54" s="517"/>
      <c r="C54" s="517"/>
      <c r="D54" s="517"/>
      <c r="E54" s="517"/>
      <c r="F54" s="517"/>
      <c r="G54" s="517"/>
      <c r="H54" s="517"/>
      <c r="I54" s="517"/>
      <c r="J54" s="517"/>
      <c r="K54" s="118"/>
      <c r="L54" s="119"/>
    </row>
    <row r="55" spans="1:12">
      <c r="A55" s="497" t="s">
        <v>317</v>
      </c>
      <c r="B55" s="497"/>
      <c r="C55" s="497"/>
      <c r="D55" s="497"/>
      <c r="E55" s="497"/>
      <c r="F55" s="497"/>
      <c r="G55" s="497"/>
      <c r="H55" s="497"/>
      <c r="I55" s="497"/>
      <c r="J55" s="497"/>
      <c r="K55" s="497"/>
      <c r="L55" s="497"/>
    </row>
    <row r="56" spans="1:12" ht="54.75" customHeight="1">
      <c r="A56" s="497" t="s">
        <v>344</v>
      </c>
      <c r="B56" s="497"/>
      <c r="C56" s="497"/>
      <c r="D56" s="497"/>
      <c r="E56" s="497"/>
      <c r="F56" s="497"/>
      <c r="G56" s="497"/>
      <c r="H56" s="497"/>
      <c r="I56" s="497"/>
      <c r="J56" s="146"/>
      <c r="K56" s="146"/>
      <c r="L56" s="146"/>
    </row>
    <row r="57" spans="1:12" hidden="1">
      <c r="A57" s="506"/>
      <c r="B57" s="506"/>
      <c r="C57" s="506"/>
      <c r="D57" s="506"/>
      <c r="E57" s="506"/>
      <c r="F57" s="506"/>
      <c r="G57" s="506"/>
      <c r="H57" s="506"/>
      <c r="I57" s="506"/>
      <c r="J57" s="506"/>
      <c r="K57" s="506"/>
      <c r="L57" s="506"/>
    </row>
    <row r="58" spans="1:12" hidden="1">
      <c r="A58" s="506"/>
      <c r="B58" s="506"/>
      <c r="C58" s="506"/>
      <c r="D58" s="506"/>
      <c r="E58" s="506"/>
      <c r="F58" s="506"/>
      <c r="G58" s="506"/>
      <c r="H58" s="506"/>
      <c r="I58" s="506"/>
      <c r="J58" s="506"/>
      <c r="K58" s="506"/>
      <c r="L58" s="506"/>
    </row>
    <row r="59" spans="1:12">
      <c r="A59" s="497" t="s">
        <v>318</v>
      </c>
      <c r="B59" s="497"/>
      <c r="C59" s="497"/>
      <c r="D59" s="497"/>
      <c r="E59" s="497"/>
      <c r="F59" s="497"/>
      <c r="G59" s="497"/>
      <c r="H59" s="497"/>
      <c r="I59" s="146"/>
      <c r="J59" s="124"/>
      <c r="K59" s="124"/>
      <c r="L59" s="124"/>
    </row>
    <row r="60" spans="1:12" ht="26.25" customHeight="1">
      <c r="A60" s="497" t="s">
        <v>319</v>
      </c>
      <c r="B60" s="497"/>
      <c r="C60" s="497"/>
      <c r="D60" s="497"/>
      <c r="E60" s="497"/>
      <c r="F60" s="497"/>
      <c r="G60" s="497"/>
      <c r="H60" s="497"/>
      <c r="I60" s="497"/>
      <c r="J60" s="145"/>
      <c r="K60" s="145"/>
      <c r="L60" s="145"/>
    </row>
    <row r="61" spans="1:12" ht="26.25" customHeight="1">
      <c r="A61" s="497" t="s">
        <v>345</v>
      </c>
      <c r="B61" s="497"/>
      <c r="C61" s="497"/>
      <c r="D61" s="497"/>
      <c r="E61" s="497"/>
      <c r="F61" s="497"/>
      <c r="G61" s="497"/>
      <c r="H61" s="497"/>
      <c r="I61" s="497"/>
      <c r="J61" s="145"/>
      <c r="K61" s="145"/>
      <c r="L61" s="145"/>
    </row>
    <row r="62" spans="1:12">
      <c r="B62" s="98" t="s">
        <v>255</v>
      </c>
      <c r="C62" s="98"/>
      <c r="D62" s="98"/>
      <c r="E62" s="98"/>
      <c r="F62" s="98"/>
      <c r="G62" s="98"/>
      <c r="H62" s="98"/>
      <c r="I62" s="98"/>
      <c r="J62" s="98"/>
      <c r="K62" s="98"/>
      <c r="L62" s="98"/>
    </row>
    <row r="63" spans="1:12">
      <c r="B63" s="98" t="s">
        <v>256</v>
      </c>
      <c r="C63" s="98"/>
      <c r="D63" s="98"/>
      <c r="E63" s="98"/>
      <c r="F63" s="98"/>
      <c r="G63" s="98"/>
      <c r="H63" s="98"/>
      <c r="I63" s="98"/>
      <c r="J63" s="98"/>
      <c r="K63" s="98"/>
      <c r="L63" s="98"/>
    </row>
    <row r="64" spans="1:12">
      <c r="B64" s="98" t="s">
        <v>257</v>
      </c>
      <c r="C64" s="98"/>
      <c r="D64" s="98"/>
      <c r="E64" s="98"/>
      <c r="F64" s="98"/>
      <c r="G64" s="98"/>
      <c r="H64" s="98"/>
      <c r="I64" s="98"/>
      <c r="J64" s="98"/>
      <c r="K64" s="98"/>
      <c r="L64" s="98"/>
    </row>
    <row r="65" spans="2:12">
      <c r="B65" s="98" t="s">
        <v>258</v>
      </c>
      <c r="C65" s="98"/>
      <c r="D65" s="98"/>
      <c r="E65" s="98"/>
      <c r="F65" s="98"/>
      <c r="G65" s="98"/>
      <c r="H65" s="98"/>
      <c r="I65" s="98"/>
      <c r="J65" s="98"/>
      <c r="K65" s="98"/>
      <c r="L65" s="98"/>
    </row>
    <row r="66" spans="2:12">
      <c r="B66" s="98"/>
      <c r="C66" s="98"/>
      <c r="D66" s="98"/>
      <c r="E66" s="98"/>
      <c r="F66" s="98"/>
      <c r="G66" s="98"/>
      <c r="H66" s="98"/>
      <c r="I66" s="98"/>
      <c r="J66" s="98"/>
      <c r="K66" s="98"/>
      <c r="L66" s="98"/>
    </row>
    <row r="67" spans="2:12">
      <c r="B67" s="98"/>
      <c r="C67" s="98"/>
      <c r="D67" s="98"/>
      <c r="E67" s="98"/>
      <c r="F67" s="98"/>
      <c r="G67" s="98"/>
      <c r="H67" s="98"/>
      <c r="I67" s="98"/>
      <c r="J67" s="98"/>
      <c r="K67" s="98"/>
      <c r="L67" s="98"/>
    </row>
  </sheetData>
  <mergeCells count="161">
    <mergeCell ref="A59:H59"/>
    <mergeCell ref="A6:A10"/>
    <mergeCell ref="B6:B10"/>
    <mergeCell ref="C6:C10"/>
    <mergeCell ref="D6:D10"/>
    <mergeCell ref="E6:E10"/>
    <mergeCell ref="J1:K1"/>
    <mergeCell ref="B4:L4"/>
    <mergeCell ref="L12:L13"/>
    <mergeCell ref="B12:B13"/>
    <mergeCell ref="C12:C13"/>
    <mergeCell ref="D12:D13"/>
    <mergeCell ref="E12:E13"/>
    <mergeCell ref="F12:F13"/>
    <mergeCell ref="G12:G13"/>
    <mergeCell ref="F6:F10"/>
    <mergeCell ref="G6:K6"/>
    <mergeCell ref="L6:L10"/>
    <mergeCell ref="G7:G10"/>
    <mergeCell ref="H7:K7"/>
    <mergeCell ref="H8:H10"/>
    <mergeCell ref="I8:I10"/>
    <mergeCell ref="J8:J10"/>
    <mergeCell ref="K8:K10"/>
    <mergeCell ref="L16:L17"/>
    <mergeCell ref="B16:B17"/>
    <mergeCell ref="C16:C17"/>
    <mergeCell ref="D16:D17"/>
    <mergeCell ref="E16:E17"/>
    <mergeCell ref="F16:F17"/>
    <mergeCell ref="G16:G17"/>
    <mergeCell ref="L14:L15"/>
    <mergeCell ref="B14:B15"/>
    <mergeCell ref="C14:C15"/>
    <mergeCell ref="D14:D15"/>
    <mergeCell ref="E14:E15"/>
    <mergeCell ref="F14:F15"/>
    <mergeCell ref="G14:G15"/>
    <mergeCell ref="G18:G19"/>
    <mergeCell ref="L18:L19"/>
    <mergeCell ref="B20:B21"/>
    <mergeCell ref="C20:C21"/>
    <mergeCell ref="D20:D21"/>
    <mergeCell ref="E20:E21"/>
    <mergeCell ref="F20:F21"/>
    <mergeCell ref="G20:G21"/>
    <mergeCell ref="L20:L21"/>
    <mergeCell ref="B18:B19"/>
    <mergeCell ref="C18:C19"/>
    <mergeCell ref="D18:D19"/>
    <mergeCell ref="E18:E19"/>
    <mergeCell ref="F18:F19"/>
    <mergeCell ref="A57:L57"/>
    <mergeCell ref="G30:G31"/>
    <mergeCell ref="G22:G23"/>
    <mergeCell ref="L22:L23"/>
    <mergeCell ref="B24:B25"/>
    <mergeCell ref="C24:C25"/>
    <mergeCell ref="D24:D25"/>
    <mergeCell ref="E24:E25"/>
    <mergeCell ref="F24:F25"/>
    <mergeCell ref="G24:G25"/>
    <mergeCell ref="L24:L25"/>
    <mergeCell ref="B22:B23"/>
    <mergeCell ref="C22:C23"/>
    <mergeCell ref="D22:D23"/>
    <mergeCell ref="E22:E23"/>
    <mergeCell ref="F22:F23"/>
    <mergeCell ref="A53:H53"/>
    <mergeCell ref="L28:L29"/>
    <mergeCell ref="B28:B29"/>
    <mergeCell ref="C28:C29"/>
    <mergeCell ref="D28:D29"/>
    <mergeCell ref="E28:E29"/>
    <mergeCell ref="F28:F29"/>
    <mergeCell ref="G28:G29"/>
    <mergeCell ref="L26:L27"/>
    <mergeCell ref="B26:B27"/>
    <mergeCell ref="C26:C27"/>
    <mergeCell ref="D26:D27"/>
    <mergeCell ref="E26:E27"/>
    <mergeCell ref="F26:F27"/>
    <mergeCell ref="G26:G27"/>
    <mergeCell ref="L30:L31"/>
    <mergeCell ref="B32:B33"/>
    <mergeCell ref="C32:C33"/>
    <mergeCell ref="D32:D33"/>
    <mergeCell ref="E32:E33"/>
    <mergeCell ref="F32:F33"/>
    <mergeCell ref="G32:G33"/>
    <mergeCell ref="L32:L33"/>
    <mergeCell ref="B30:B31"/>
    <mergeCell ref="C30:C31"/>
    <mergeCell ref="D30:D31"/>
    <mergeCell ref="E30:E31"/>
    <mergeCell ref="F30:F31"/>
    <mergeCell ref="D40:D41"/>
    <mergeCell ref="L34:L35"/>
    <mergeCell ref="L36:L37"/>
    <mergeCell ref="B34:B35"/>
    <mergeCell ref="B36:B37"/>
    <mergeCell ref="C34:C35"/>
    <mergeCell ref="C36:C37"/>
    <mergeCell ref="D34:D35"/>
    <mergeCell ref="D36:D37"/>
    <mergeCell ref="E34:E35"/>
    <mergeCell ref="E36:E37"/>
    <mergeCell ref="F34:F35"/>
    <mergeCell ref="F36:F37"/>
    <mergeCell ref="G34:G35"/>
    <mergeCell ref="G36:G37"/>
    <mergeCell ref="L38:L39"/>
    <mergeCell ref="L40:L41"/>
    <mergeCell ref="L42:L43"/>
    <mergeCell ref="B44:B45"/>
    <mergeCell ref="B46:B47"/>
    <mergeCell ref="E44:E45"/>
    <mergeCell ref="E46:E47"/>
    <mergeCell ref="L44:L45"/>
    <mergeCell ref="L46:L47"/>
    <mergeCell ref="F38:F39"/>
    <mergeCell ref="F40:F41"/>
    <mergeCell ref="F42:F43"/>
    <mergeCell ref="G38:G39"/>
    <mergeCell ref="G40:G41"/>
    <mergeCell ref="G42:G43"/>
    <mergeCell ref="B42:B43"/>
    <mergeCell ref="C42:C43"/>
    <mergeCell ref="D42:D43"/>
    <mergeCell ref="E38:E39"/>
    <mergeCell ref="E40:E41"/>
    <mergeCell ref="E42:E43"/>
    <mergeCell ref="B38:B39"/>
    <mergeCell ref="C38:C39"/>
    <mergeCell ref="D38:D39"/>
    <mergeCell ref="B40:B41"/>
    <mergeCell ref="C40:C41"/>
    <mergeCell ref="A56:I56"/>
    <mergeCell ref="A60:I60"/>
    <mergeCell ref="A61:I61"/>
    <mergeCell ref="L48:L49"/>
    <mergeCell ref="E48:E49"/>
    <mergeCell ref="F44:F45"/>
    <mergeCell ref="F46:F47"/>
    <mergeCell ref="F48:F49"/>
    <mergeCell ref="G44:G45"/>
    <mergeCell ref="G46:G47"/>
    <mergeCell ref="G48:G49"/>
    <mergeCell ref="B48:B49"/>
    <mergeCell ref="C44:C45"/>
    <mergeCell ref="C46:C47"/>
    <mergeCell ref="C48:C49"/>
    <mergeCell ref="D44:D45"/>
    <mergeCell ref="D46:D47"/>
    <mergeCell ref="D48:D49"/>
    <mergeCell ref="A58:L58"/>
    <mergeCell ref="A50:A51"/>
    <mergeCell ref="B50:E51"/>
    <mergeCell ref="F50:F51"/>
    <mergeCell ref="A54:J54"/>
    <mergeCell ref="A55:L55"/>
  </mergeCells>
  <pageMargins left="0.7" right="0.7" top="0.75" bottom="0.75" header="0.3" footer="0.3"/>
  <pageSetup paperSize="9" orientation="landscape"/>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workbookViewId="0">
      <selection activeCell="G27" sqref="G27"/>
    </sheetView>
  </sheetViews>
  <sheetFormatPr baseColWidth="10" defaultColWidth="8.7109375" defaultRowHeight="14" x14ac:dyDescent="0"/>
  <cols>
    <col min="1" max="1" width="7.140625" style="364" customWidth="1"/>
    <col min="2" max="2" width="24.42578125" style="364" customWidth="1"/>
    <col min="3" max="3" width="14.140625" style="364" customWidth="1"/>
    <col min="4" max="5" width="13.42578125" style="364" customWidth="1"/>
    <col min="6" max="256" width="8.7109375" style="364"/>
    <col min="257" max="257" width="7.140625" style="364" customWidth="1"/>
    <col min="258" max="258" width="24.42578125" style="364" customWidth="1"/>
    <col min="259" max="259" width="14.140625" style="364" customWidth="1"/>
    <col min="260" max="260" width="13.42578125" style="364" customWidth="1"/>
    <col min="261" max="261" width="11.28515625" style="364" customWidth="1"/>
    <col min="262" max="512" width="8.7109375" style="364"/>
    <col min="513" max="513" width="7.140625" style="364" customWidth="1"/>
    <col min="514" max="514" width="24.42578125" style="364" customWidth="1"/>
    <col min="515" max="515" width="14.140625" style="364" customWidth="1"/>
    <col min="516" max="516" width="13.42578125" style="364" customWidth="1"/>
    <col min="517" max="517" width="11.28515625" style="364" customWidth="1"/>
    <col min="518" max="768" width="8.7109375" style="364"/>
    <col min="769" max="769" width="7.140625" style="364" customWidth="1"/>
    <col min="770" max="770" width="24.42578125" style="364" customWidth="1"/>
    <col min="771" max="771" width="14.140625" style="364" customWidth="1"/>
    <col min="772" max="772" width="13.42578125" style="364" customWidth="1"/>
    <col min="773" max="773" width="11.28515625" style="364" customWidth="1"/>
    <col min="774" max="1024" width="8.7109375" style="364"/>
    <col min="1025" max="1025" width="7.140625" style="364" customWidth="1"/>
    <col min="1026" max="1026" width="24.42578125" style="364" customWidth="1"/>
    <col min="1027" max="1027" width="14.140625" style="364" customWidth="1"/>
    <col min="1028" max="1028" width="13.42578125" style="364" customWidth="1"/>
    <col min="1029" max="1029" width="11.28515625" style="364" customWidth="1"/>
    <col min="1030" max="1280" width="8.7109375" style="364"/>
    <col min="1281" max="1281" width="7.140625" style="364" customWidth="1"/>
    <col min="1282" max="1282" width="24.42578125" style="364" customWidth="1"/>
    <col min="1283" max="1283" width="14.140625" style="364" customWidth="1"/>
    <col min="1284" max="1284" width="13.42578125" style="364" customWidth="1"/>
    <col min="1285" max="1285" width="11.28515625" style="364" customWidth="1"/>
    <col min="1286" max="1536" width="8.7109375" style="364"/>
    <col min="1537" max="1537" width="7.140625" style="364" customWidth="1"/>
    <col min="1538" max="1538" width="24.42578125" style="364" customWidth="1"/>
    <col min="1539" max="1539" width="14.140625" style="364" customWidth="1"/>
    <col min="1540" max="1540" width="13.42578125" style="364" customWidth="1"/>
    <col min="1541" max="1541" width="11.28515625" style="364" customWidth="1"/>
    <col min="1542" max="1792" width="8.7109375" style="364"/>
    <col min="1793" max="1793" width="7.140625" style="364" customWidth="1"/>
    <col min="1794" max="1794" width="24.42578125" style="364" customWidth="1"/>
    <col min="1795" max="1795" width="14.140625" style="364" customWidth="1"/>
    <col min="1796" max="1796" width="13.42578125" style="364" customWidth="1"/>
    <col min="1797" max="1797" width="11.28515625" style="364" customWidth="1"/>
    <col min="1798" max="2048" width="8.7109375" style="364"/>
    <col min="2049" max="2049" width="7.140625" style="364" customWidth="1"/>
    <col min="2050" max="2050" width="24.42578125" style="364" customWidth="1"/>
    <col min="2051" max="2051" width="14.140625" style="364" customWidth="1"/>
    <col min="2052" max="2052" width="13.42578125" style="364" customWidth="1"/>
    <col min="2053" max="2053" width="11.28515625" style="364" customWidth="1"/>
    <col min="2054" max="2304" width="8.7109375" style="364"/>
    <col min="2305" max="2305" width="7.140625" style="364" customWidth="1"/>
    <col min="2306" max="2306" width="24.42578125" style="364" customWidth="1"/>
    <col min="2307" max="2307" width="14.140625" style="364" customWidth="1"/>
    <col min="2308" max="2308" width="13.42578125" style="364" customWidth="1"/>
    <col min="2309" max="2309" width="11.28515625" style="364" customWidth="1"/>
    <col min="2310" max="2560" width="8.7109375" style="364"/>
    <col min="2561" max="2561" width="7.140625" style="364" customWidth="1"/>
    <col min="2562" max="2562" width="24.42578125" style="364" customWidth="1"/>
    <col min="2563" max="2563" width="14.140625" style="364" customWidth="1"/>
    <col min="2564" max="2564" width="13.42578125" style="364" customWidth="1"/>
    <col min="2565" max="2565" width="11.28515625" style="364" customWidth="1"/>
    <col min="2566" max="2816" width="8.7109375" style="364"/>
    <col min="2817" max="2817" width="7.140625" style="364" customWidth="1"/>
    <col min="2818" max="2818" width="24.42578125" style="364" customWidth="1"/>
    <col min="2819" max="2819" width="14.140625" style="364" customWidth="1"/>
    <col min="2820" max="2820" width="13.42578125" style="364" customWidth="1"/>
    <col min="2821" max="2821" width="11.28515625" style="364" customWidth="1"/>
    <col min="2822" max="3072" width="8.7109375" style="364"/>
    <col min="3073" max="3073" width="7.140625" style="364" customWidth="1"/>
    <col min="3074" max="3074" width="24.42578125" style="364" customWidth="1"/>
    <col min="3075" max="3075" width="14.140625" style="364" customWidth="1"/>
    <col min="3076" max="3076" width="13.42578125" style="364" customWidth="1"/>
    <col min="3077" max="3077" width="11.28515625" style="364" customWidth="1"/>
    <col min="3078" max="3328" width="8.7109375" style="364"/>
    <col min="3329" max="3329" width="7.140625" style="364" customWidth="1"/>
    <col min="3330" max="3330" width="24.42578125" style="364" customWidth="1"/>
    <col min="3331" max="3331" width="14.140625" style="364" customWidth="1"/>
    <col min="3332" max="3332" width="13.42578125" style="364" customWidth="1"/>
    <col min="3333" max="3333" width="11.28515625" style="364" customWidth="1"/>
    <col min="3334" max="3584" width="8.7109375" style="364"/>
    <col min="3585" max="3585" width="7.140625" style="364" customWidth="1"/>
    <col min="3586" max="3586" width="24.42578125" style="364" customWidth="1"/>
    <col min="3587" max="3587" width="14.140625" style="364" customWidth="1"/>
    <col min="3588" max="3588" width="13.42578125" style="364" customWidth="1"/>
    <col min="3589" max="3589" width="11.28515625" style="364" customWidth="1"/>
    <col min="3590" max="3840" width="8.7109375" style="364"/>
    <col min="3841" max="3841" width="7.140625" style="364" customWidth="1"/>
    <col min="3842" max="3842" width="24.42578125" style="364" customWidth="1"/>
    <col min="3843" max="3843" width="14.140625" style="364" customWidth="1"/>
    <col min="3844" max="3844" width="13.42578125" style="364" customWidth="1"/>
    <col min="3845" max="3845" width="11.28515625" style="364" customWidth="1"/>
    <col min="3846" max="4096" width="8.7109375" style="364"/>
    <col min="4097" max="4097" width="7.140625" style="364" customWidth="1"/>
    <col min="4098" max="4098" width="24.42578125" style="364" customWidth="1"/>
    <col min="4099" max="4099" width="14.140625" style="364" customWidth="1"/>
    <col min="4100" max="4100" width="13.42578125" style="364" customWidth="1"/>
    <col min="4101" max="4101" width="11.28515625" style="364" customWidth="1"/>
    <col min="4102" max="4352" width="8.7109375" style="364"/>
    <col min="4353" max="4353" width="7.140625" style="364" customWidth="1"/>
    <col min="4354" max="4354" width="24.42578125" style="364" customWidth="1"/>
    <col min="4355" max="4355" width="14.140625" style="364" customWidth="1"/>
    <col min="4356" max="4356" width="13.42578125" style="364" customWidth="1"/>
    <col min="4357" max="4357" width="11.28515625" style="364" customWidth="1"/>
    <col min="4358" max="4608" width="8.7109375" style="364"/>
    <col min="4609" max="4609" width="7.140625" style="364" customWidth="1"/>
    <col min="4610" max="4610" width="24.42578125" style="364" customWidth="1"/>
    <col min="4611" max="4611" width="14.140625" style="364" customWidth="1"/>
    <col min="4612" max="4612" width="13.42578125" style="364" customWidth="1"/>
    <col min="4613" max="4613" width="11.28515625" style="364" customWidth="1"/>
    <col min="4614" max="4864" width="8.7109375" style="364"/>
    <col min="4865" max="4865" width="7.140625" style="364" customWidth="1"/>
    <col min="4866" max="4866" width="24.42578125" style="364" customWidth="1"/>
    <col min="4867" max="4867" width="14.140625" style="364" customWidth="1"/>
    <col min="4868" max="4868" width="13.42578125" style="364" customWidth="1"/>
    <col min="4869" max="4869" width="11.28515625" style="364" customWidth="1"/>
    <col min="4870" max="5120" width="8.7109375" style="364"/>
    <col min="5121" max="5121" width="7.140625" style="364" customWidth="1"/>
    <col min="5122" max="5122" width="24.42578125" style="364" customWidth="1"/>
    <col min="5123" max="5123" width="14.140625" style="364" customWidth="1"/>
    <col min="5124" max="5124" width="13.42578125" style="364" customWidth="1"/>
    <col min="5125" max="5125" width="11.28515625" style="364" customWidth="1"/>
    <col min="5126" max="5376" width="8.7109375" style="364"/>
    <col min="5377" max="5377" width="7.140625" style="364" customWidth="1"/>
    <col min="5378" max="5378" width="24.42578125" style="364" customWidth="1"/>
    <col min="5379" max="5379" width="14.140625" style="364" customWidth="1"/>
    <col min="5380" max="5380" width="13.42578125" style="364" customWidth="1"/>
    <col min="5381" max="5381" width="11.28515625" style="364" customWidth="1"/>
    <col min="5382" max="5632" width="8.7109375" style="364"/>
    <col min="5633" max="5633" width="7.140625" style="364" customWidth="1"/>
    <col min="5634" max="5634" width="24.42578125" style="364" customWidth="1"/>
    <col min="5635" max="5635" width="14.140625" style="364" customWidth="1"/>
    <col min="5636" max="5636" width="13.42578125" style="364" customWidth="1"/>
    <col min="5637" max="5637" width="11.28515625" style="364" customWidth="1"/>
    <col min="5638" max="5888" width="8.7109375" style="364"/>
    <col min="5889" max="5889" width="7.140625" style="364" customWidth="1"/>
    <col min="5890" max="5890" width="24.42578125" style="364" customWidth="1"/>
    <col min="5891" max="5891" width="14.140625" style="364" customWidth="1"/>
    <col min="5892" max="5892" width="13.42578125" style="364" customWidth="1"/>
    <col min="5893" max="5893" width="11.28515625" style="364" customWidth="1"/>
    <col min="5894" max="6144" width="8.7109375" style="364"/>
    <col min="6145" max="6145" width="7.140625" style="364" customWidth="1"/>
    <col min="6146" max="6146" width="24.42578125" style="364" customWidth="1"/>
    <col min="6147" max="6147" width="14.140625" style="364" customWidth="1"/>
    <col min="6148" max="6148" width="13.42578125" style="364" customWidth="1"/>
    <col min="6149" max="6149" width="11.28515625" style="364" customWidth="1"/>
    <col min="6150" max="6400" width="8.7109375" style="364"/>
    <col min="6401" max="6401" width="7.140625" style="364" customWidth="1"/>
    <col min="6402" max="6402" width="24.42578125" style="364" customWidth="1"/>
    <col min="6403" max="6403" width="14.140625" style="364" customWidth="1"/>
    <col min="6404" max="6404" width="13.42578125" style="364" customWidth="1"/>
    <col min="6405" max="6405" width="11.28515625" style="364" customWidth="1"/>
    <col min="6406" max="6656" width="8.7109375" style="364"/>
    <col min="6657" max="6657" width="7.140625" style="364" customWidth="1"/>
    <col min="6658" max="6658" width="24.42578125" style="364" customWidth="1"/>
    <col min="6659" max="6659" width="14.140625" style="364" customWidth="1"/>
    <col min="6660" max="6660" width="13.42578125" style="364" customWidth="1"/>
    <col min="6661" max="6661" width="11.28515625" style="364" customWidth="1"/>
    <col min="6662" max="6912" width="8.7109375" style="364"/>
    <col min="6913" max="6913" width="7.140625" style="364" customWidth="1"/>
    <col min="6914" max="6914" width="24.42578125" style="364" customWidth="1"/>
    <col min="6915" max="6915" width="14.140625" style="364" customWidth="1"/>
    <col min="6916" max="6916" width="13.42578125" style="364" customWidth="1"/>
    <col min="6917" max="6917" width="11.28515625" style="364" customWidth="1"/>
    <col min="6918" max="7168" width="8.7109375" style="364"/>
    <col min="7169" max="7169" width="7.140625" style="364" customWidth="1"/>
    <col min="7170" max="7170" width="24.42578125" style="364" customWidth="1"/>
    <col min="7171" max="7171" width="14.140625" style="364" customWidth="1"/>
    <col min="7172" max="7172" width="13.42578125" style="364" customWidth="1"/>
    <col min="7173" max="7173" width="11.28515625" style="364" customWidth="1"/>
    <col min="7174" max="7424" width="8.7109375" style="364"/>
    <col min="7425" max="7425" width="7.140625" style="364" customWidth="1"/>
    <col min="7426" max="7426" width="24.42578125" style="364" customWidth="1"/>
    <col min="7427" max="7427" width="14.140625" style="364" customWidth="1"/>
    <col min="7428" max="7428" width="13.42578125" style="364" customWidth="1"/>
    <col min="7429" max="7429" width="11.28515625" style="364" customWidth="1"/>
    <col min="7430" max="7680" width="8.7109375" style="364"/>
    <col min="7681" max="7681" width="7.140625" style="364" customWidth="1"/>
    <col min="7682" max="7682" width="24.42578125" style="364" customWidth="1"/>
    <col min="7683" max="7683" width="14.140625" style="364" customWidth="1"/>
    <col min="7684" max="7684" width="13.42578125" style="364" customWidth="1"/>
    <col min="7685" max="7685" width="11.28515625" style="364" customWidth="1"/>
    <col min="7686" max="7936" width="8.7109375" style="364"/>
    <col min="7937" max="7937" width="7.140625" style="364" customWidth="1"/>
    <col min="7938" max="7938" width="24.42578125" style="364" customWidth="1"/>
    <col min="7939" max="7939" width="14.140625" style="364" customWidth="1"/>
    <col min="7940" max="7940" width="13.42578125" style="364" customWidth="1"/>
    <col min="7941" max="7941" width="11.28515625" style="364" customWidth="1"/>
    <col min="7942" max="8192" width="8.7109375" style="364"/>
    <col min="8193" max="8193" width="7.140625" style="364" customWidth="1"/>
    <col min="8194" max="8194" width="24.42578125" style="364" customWidth="1"/>
    <col min="8195" max="8195" width="14.140625" style="364" customWidth="1"/>
    <col min="8196" max="8196" width="13.42578125" style="364" customWidth="1"/>
    <col min="8197" max="8197" width="11.28515625" style="364" customWidth="1"/>
    <col min="8198" max="8448" width="8.7109375" style="364"/>
    <col min="8449" max="8449" width="7.140625" style="364" customWidth="1"/>
    <col min="8450" max="8450" width="24.42578125" style="364" customWidth="1"/>
    <col min="8451" max="8451" width="14.140625" style="364" customWidth="1"/>
    <col min="8452" max="8452" width="13.42578125" style="364" customWidth="1"/>
    <col min="8453" max="8453" width="11.28515625" style="364" customWidth="1"/>
    <col min="8454" max="8704" width="8.7109375" style="364"/>
    <col min="8705" max="8705" width="7.140625" style="364" customWidth="1"/>
    <col min="8706" max="8706" width="24.42578125" style="364" customWidth="1"/>
    <col min="8707" max="8707" width="14.140625" style="364" customWidth="1"/>
    <col min="8708" max="8708" width="13.42578125" style="364" customWidth="1"/>
    <col min="8709" max="8709" width="11.28515625" style="364" customWidth="1"/>
    <col min="8710" max="8960" width="8.7109375" style="364"/>
    <col min="8961" max="8961" width="7.140625" style="364" customWidth="1"/>
    <col min="8962" max="8962" width="24.42578125" style="364" customWidth="1"/>
    <col min="8963" max="8963" width="14.140625" style="364" customWidth="1"/>
    <col min="8964" max="8964" width="13.42578125" style="364" customWidth="1"/>
    <col min="8965" max="8965" width="11.28515625" style="364" customWidth="1"/>
    <col min="8966" max="9216" width="8.7109375" style="364"/>
    <col min="9217" max="9217" width="7.140625" style="364" customWidth="1"/>
    <col min="9218" max="9218" width="24.42578125" style="364" customWidth="1"/>
    <col min="9219" max="9219" width="14.140625" style="364" customWidth="1"/>
    <col min="9220" max="9220" width="13.42578125" style="364" customWidth="1"/>
    <col min="9221" max="9221" width="11.28515625" style="364" customWidth="1"/>
    <col min="9222" max="9472" width="8.7109375" style="364"/>
    <col min="9473" max="9473" width="7.140625" style="364" customWidth="1"/>
    <col min="9474" max="9474" width="24.42578125" style="364" customWidth="1"/>
    <col min="9475" max="9475" width="14.140625" style="364" customWidth="1"/>
    <col min="9476" max="9476" width="13.42578125" style="364" customWidth="1"/>
    <col min="9477" max="9477" width="11.28515625" style="364" customWidth="1"/>
    <col min="9478" max="9728" width="8.7109375" style="364"/>
    <col min="9729" max="9729" width="7.140625" style="364" customWidth="1"/>
    <col min="9730" max="9730" width="24.42578125" style="364" customWidth="1"/>
    <col min="9731" max="9731" width="14.140625" style="364" customWidth="1"/>
    <col min="9732" max="9732" width="13.42578125" style="364" customWidth="1"/>
    <col min="9733" max="9733" width="11.28515625" style="364" customWidth="1"/>
    <col min="9734" max="9984" width="8.7109375" style="364"/>
    <col min="9985" max="9985" width="7.140625" style="364" customWidth="1"/>
    <col min="9986" max="9986" width="24.42578125" style="364" customWidth="1"/>
    <col min="9987" max="9987" width="14.140625" style="364" customWidth="1"/>
    <col min="9988" max="9988" width="13.42578125" style="364" customWidth="1"/>
    <col min="9989" max="9989" width="11.28515625" style="364" customWidth="1"/>
    <col min="9990" max="10240" width="8.7109375" style="364"/>
    <col min="10241" max="10241" width="7.140625" style="364" customWidth="1"/>
    <col min="10242" max="10242" width="24.42578125" style="364" customWidth="1"/>
    <col min="10243" max="10243" width="14.140625" style="364" customWidth="1"/>
    <col min="10244" max="10244" width="13.42578125" style="364" customWidth="1"/>
    <col min="10245" max="10245" width="11.28515625" style="364" customWidth="1"/>
    <col min="10246" max="10496" width="8.7109375" style="364"/>
    <col min="10497" max="10497" width="7.140625" style="364" customWidth="1"/>
    <col min="10498" max="10498" width="24.42578125" style="364" customWidth="1"/>
    <col min="10499" max="10499" width="14.140625" style="364" customWidth="1"/>
    <col min="10500" max="10500" width="13.42578125" style="364" customWidth="1"/>
    <col min="10501" max="10501" width="11.28515625" style="364" customWidth="1"/>
    <col min="10502" max="10752" width="8.7109375" style="364"/>
    <col min="10753" max="10753" width="7.140625" style="364" customWidth="1"/>
    <col min="10754" max="10754" width="24.42578125" style="364" customWidth="1"/>
    <col min="10755" max="10755" width="14.140625" style="364" customWidth="1"/>
    <col min="10756" max="10756" width="13.42578125" style="364" customWidth="1"/>
    <col min="10757" max="10757" width="11.28515625" style="364" customWidth="1"/>
    <col min="10758" max="11008" width="8.7109375" style="364"/>
    <col min="11009" max="11009" width="7.140625" style="364" customWidth="1"/>
    <col min="11010" max="11010" width="24.42578125" style="364" customWidth="1"/>
    <col min="11011" max="11011" width="14.140625" style="364" customWidth="1"/>
    <col min="11012" max="11012" width="13.42578125" style="364" customWidth="1"/>
    <col min="11013" max="11013" width="11.28515625" style="364" customWidth="1"/>
    <col min="11014" max="11264" width="8.7109375" style="364"/>
    <col min="11265" max="11265" width="7.140625" style="364" customWidth="1"/>
    <col min="11266" max="11266" width="24.42578125" style="364" customWidth="1"/>
    <col min="11267" max="11267" width="14.140625" style="364" customWidth="1"/>
    <col min="11268" max="11268" width="13.42578125" style="364" customWidth="1"/>
    <col min="11269" max="11269" width="11.28515625" style="364" customWidth="1"/>
    <col min="11270" max="11520" width="8.7109375" style="364"/>
    <col min="11521" max="11521" width="7.140625" style="364" customWidth="1"/>
    <col min="11522" max="11522" width="24.42578125" style="364" customWidth="1"/>
    <col min="11523" max="11523" width="14.140625" style="364" customWidth="1"/>
    <col min="11524" max="11524" width="13.42578125" style="364" customWidth="1"/>
    <col min="11525" max="11525" width="11.28515625" style="364" customWidth="1"/>
    <col min="11526" max="11776" width="8.7109375" style="364"/>
    <col min="11777" max="11777" width="7.140625" style="364" customWidth="1"/>
    <col min="11778" max="11778" width="24.42578125" style="364" customWidth="1"/>
    <col min="11779" max="11779" width="14.140625" style="364" customWidth="1"/>
    <col min="11780" max="11780" width="13.42578125" style="364" customWidth="1"/>
    <col min="11781" max="11781" width="11.28515625" style="364" customWidth="1"/>
    <col min="11782" max="12032" width="8.7109375" style="364"/>
    <col min="12033" max="12033" width="7.140625" style="364" customWidth="1"/>
    <col min="12034" max="12034" width="24.42578125" style="364" customWidth="1"/>
    <col min="12035" max="12035" width="14.140625" style="364" customWidth="1"/>
    <col min="12036" max="12036" width="13.42578125" style="364" customWidth="1"/>
    <col min="12037" max="12037" width="11.28515625" style="364" customWidth="1"/>
    <col min="12038" max="12288" width="8.7109375" style="364"/>
    <col min="12289" max="12289" width="7.140625" style="364" customWidth="1"/>
    <col min="12290" max="12290" width="24.42578125" style="364" customWidth="1"/>
    <col min="12291" max="12291" width="14.140625" style="364" customWidth="1"/>
    <col min="12292" max="12292" width="13.42578125" style="364" customWidth="1"/>
    <col min="12293" max="12293" width="11.28515625" style="364" customWidth="1"/>
    <col min="12294" max="12544" width="8.7109375" style="364"/>
    <col min="12545" max="12545" width="7.140625" style="364" customWidth="1"/>
    <col min="12546" max="12546" width="24.42578125" style="364" customWidth="1"/>
    <col min="12547" max="12547" width="14.140625" style="364" customWidth="1"/>
    <col min="12548" max="12548" width="13.42578125" style="364" customWidth="1"/>
    <col min="12549" max="12549" width="11.28515625" style="364" customWidth="1"/>
    <col min="12550" max="12800" width="8.7109375" style="364"/>
    <col min="12801" max="12801" width="7.140625" style="364" customWidth="1"/>
    <col min="12802" max="12802" width="24.42578125" style="364" customWidth="1"/>
    <col min="12803" max="12803" width="14.140625" style="364" customWidth="1"/>
    <col min="12804" max="12804" width="13.42578125" style="364" customWidth="1"/>
    <col min="12805" max="12805" width="11.28515625" style="364" customWidth="1"/>
    <col min="12806" max="13056" width="8.7109375" style="364"/>
    <col min="13057" max="13057" width="7.140625" style="364" customWidth="1"/>
    <col min="13058" max="13058" width="24.42578125" style="364" customWidth="1"/>
    <col min="13059" max="13059" width="14.140625" style="364" customWidth="1"/>
    <col min="13060" max="13060" width="13.42578125" style="364" customWidth="1"/>
    <col min="13061" max="13061" width="11.28515625" style="364" customWidth="1"/>
    <col min="13062" max="13312" width="8.7109375" style="364"/>
    <col min="13313" max="13313" width="7.140625" style="364" customWidth="1"/>
    <col min="13314" max="13314" width="24.42578125" style="364" customWidth="1"/>
    <col min="13315" max="13315" width="14.140625" style="364" customWidth="1"/>
    <col min="13316" max="13316" width="13.42578125" style="364" customWidth="1"/>
    <col min="13317" max="13317" width="11.28515625" style="364" customWidth="1"/>
    <col min="13318" max="13568" width="8.7109375" style="364"/>
    <col min="13569" max="13569" width="7.140625" style="364" customWidth="1"/>
    <col min="13570" max="13570" width="24.42578125" style="364" customWidth="1"/>
    <col min="13571" max="13571" width="14.140625" style="364" customWidth="1"/>
    <col min="13572" max="13572" width="13.42578125" style="364" customWidth="1"/>
    <col min="13573" max="13573" width="11.28515625" style="364" customWidth="1"/>
    <col min="13574" max="13824" width="8.7109375" style="364"/>
    <col min="13825" max="13825" width="7.140625" style="364" customWidth="1"/>
    <col min="13826" max="13826" width="24.42578125" style="364" customWidth="1"/>
    <col min="13827" max="13827" width="14.140625" style="364" customWidth="1"/>
    <col min="13828" max="13828" width="13.42578125" style="364" customWidth="1"/>
    <col min="13829" max="13829" width="11.28515625" style="364" customWidth="1"/>
    <col min="13830" max="14080" width="8.7109375" style="364"/>
    <col min="14081" max="14081" width="7.140625" style="364" customWidth="1"/>
    <col min="14082" max="14082" width="24.42578125" style="364" customWidth="1"/>
    <col min="14083" max="14083" width="14.140625" style="364" customWidth="1"/>
    <col min="14084" max="14084" width="13.42578125" style="364" customWidth="1"/>
    <col min="14085" max="14085" width="11.28515625" style="364" customWidth="1"/>
    <col min="14086" max="14336" width="8.7109375" style="364"/>
    <col min="14337" max="14337" width="7.140625" style="364" customWidth="1"/>
    <col min="14338" max="14338" width="24.42578125" style="364" customWidth="1"/>
    <col min="14339" max="14339" width="14.140625" style="364" customWidth="1"/>
    <col min="14340" max="14340" width="13.42578125" style="364" customWidth="1"/>
    <col min="14341" max="14341" width="11.28515625" style="364" customWidth="1"/>
    <col min="14342" max="14592" width="8.7109375" style="364"/>
    <col min="14593" max="14593" width="7.140625" style="364" customWidth="1"/>
    <col min="14594" max="14594" width="24.42578125" style="364" customWidth="1"/>
    <col min="14595" max="14595" width="14.140625" style="364" customWidth="1"/>
    <col min="14596" max="14596" width="13.42578125" style="364" customWidth="1"/>
    <col min="14597" max="14597" width="11.28515625" style="364" customWidth="1"/>
    <col min="14598" max="14848" width="8.7109375" style="364"/>
    <col min="14849" max="14849" width="7.140625" style="364" customWidth="1"/>
    <col min="14850" max="14850" width="24.42578125" style="364" customWidth="1"/>
    <col min="14851" max="14851" width="14.140625" style="364" customWidth="1"/>
    <col min="14852" max="14852" width="13.42578125" style="364" customWidth="1"/>
    <col min="14853" max="14853" width="11.28515625" style="364" customWidth="1"/>
    <col min="14854" max="15104" width="8.7109375" style="364"/>
    <col min="15105" max="15105" width="7.140625" style="364" customWidth="1"/>
    <col min="15106" max="15106" width="24.42578125" style="364" customWidth="1"/>
    <col min="15107" max="15107" width="14.140625" style="364" customWidth="1"/>
    <col min="15108" max="15108" width="13.42578125" style="364" customWidth="1"/>
    <col min="15109" max="15109" width="11.28515625" style="364" customWidth="1"/>
    <col min="15110" max="15360" width="8.7109375" style="364"/>
    <col min="15361" max="15361" width="7.140625" style="364" customWidth="1"/>
    <col min="15362" max="15362" width="24.42578125" style="364" customWidth="1"/>
    <col min="15363" max="15363" width="14.140625" style="364" customWidth="1"/>
    <col min="15364" max="15364" width="13.42578125" style="364" customWidth="1"/>
    <col min="15365" max="15365" width="11.28515625" style="364" customWidth="1"/>
    <col min="15366" max="15616" width="8.7109375" style="364"/>
    <col min="15617" max="15617" width="7.140625" style="364" customWidth="1"/>
    <col min="15618" max="15618" width="24.42578125" style="364" customWidth="1"/>
    <col min="15619" max="15619" width="14.140625" style="364" customWidth="1"/>
    <col min="15620" max="15620" width="13.42578125" style="364" customWidth="1"/>
    <col min="15621" max="15621" width="11.28515625" style="364" customWidth="1"/>
    <col min="15622" max="15872" width="8.7109375" style="364"/>
    <col min="15873" max="15873" width="7.140625" style="364" customWidth="1"/>
    <col min="15874" max="15874" width="24.42578125" style="364" customWidth="1"/>
    <col min="15875" max="15875" width="14.140625" style="364" customWidth="1"/>
    <col min="15876" max="15876" width="13.42578125" style="364" customWidth="1"/>
    <col min="15877" max="15877" width="11.28515625" style="364" customWidth="1"/>
    <col min="15878" max="16128" width="8.7109375" style="364"/>
    <col min="16129" max="16129" width="7.140625" style="364" customWidth="1"/>
    <col min="16130" max="16130" width="24.42578125" style="364" customWidth="1"/>
    <col min="16131" max="16131" width="14.140625" style="364" customWidth="1"/>
    <col min="16132" max="16132" width="13.42578125" style="364" customWidth="1"/>
    <col min="16133" max="16133" width="11.28515625" style="364" customWidth="1"/>
    <col min="16134" max="16384" width="8.7109375" style="364"/>
  </cols>
  <sheetData>
    <row r="1" spans="1:5">
      <c r="C1" s="557" t="s">
        <v>369</v>
      </c>
      <c r="D1" s="557"/>
      <c r="E1" s="558"/>
    </row>
    <row r="2" spans="1:5">
      <c r="C2" s="559"/>
      <c r="D2" s="559"/>
      <c r="E2" s="560"/>
    </row>
    <row r="3" spans="1:5">
      <c r="C3" s="561"/>
      <c r="D3" s="561"/>
      <c r="E3" s="560"/>
    </row>
    <row r="5" spans="1:5" s="383" customFormat="1" ht="18">
      <c r="B5" s="562" t="s">
        <v>370</v>
      </c>
      <c r="C5" s="562"/>
      <c r="D5" s="563"/>
      <c r="E5" s="563"/>
    </row>
    <row r="6" spans="1:5" s="383" customFormat="1" ht="18">
      <c r="B6" s="562" t="s">
        <v>371</v>
      </c>
      <c r="C6" s="562"/>
      <c r="D6" s="563"/>
      <c r="E6" s="563"/>
    </row>
    <row r="7" spans="1:5" s="383" customFormat="1" ht="18">
      <c r="B7" s="562" t="s">
        <v>372</v>
      </c>
      <c r="C7" s="562"/>
      <c r="D7" s="563"/>
      <c r="E7" s="563"/>
    </row>
    <row r="10" spans="1:5" s="371" customFormat="1" ht="24">
      <c r="A10" s="370" t="s">
        <v>174</v>
      </c>
      <c r="B10" s="370" t="s">
        <v>347</v>
      </c>
      <c r="C10" s="370" t="s">
        <v>358</v>
      </c>
      <c r="D10" s="370" t="s">
        <v>359</v>
      </c>
      <c r="E10" s="384" t="s">
        <v>348</v>
      </c>
    </row>
    <row r="11" spans="1:5">
      <c r="A11" s="372">
        <v>1</v>
      </c>
      <c r="B11" s="363" t="s">
        <v>349</v>
      </c>
      <c r="C11" s="374">
        <v>25000</v>
      </c>
      <c r="D11" s="374">
        <v>12537.33</v>
      </c>
      <c r="E11" s="374">
        <f t="shared" ref="E11:E17" si="0">D11/C11*100</f>
        <v>50.149319999999996</v>
      </c>
    </row>
    <row r="12" spans="1:5">
      <c r="A12" s="372">
        <v>2</v>
      </c>
      <c r="B12" s="363" t="s">
        <v>350</v>
      </c>
      <c r="C12" s="374">
        <v>44000</v>
      </c>
      <c r="D12" s="385">
        <v>15324.01</v>
      </c>
      <c r="E12" s="374">
        <f t="shared" si="0"/>
        <v>34.827295454545457</v>
      </c>
    </row>
    <row r="13" spans="1:5">
      <c r="A13" s="372">
        <v>3</v>
      </c>
      <c r="B13" s="363" t="s">
        <v>351</v>
      </c>
      <c r="C13" s="374">
        <v>1500</v>
      </c>
      <c r="D13" s="374">
        <v>1031</v>
      </c>
      <c r="E13" s="374">
        <f t="shared" si="0"/>
        <v>68.733333333333334</v>
      </c>
    </row>
    <row r="14" spans="1:5">
      <c r="A14" s="372">
        <v>4</v>
      </c>
      <c r="B14" s="363" t="s">
        <v>373</v>
      </c>
      <c r="C14" s="374">
        <v>117600</v>
      </c>
      <c r="D14" s="374">
        <v>54854.42</v>
      </c>
      <c r="E14" s="374">
        <f t="shared" si="0"/>
        <v>46.644914965986395</v>
      </c>
    </row>
    <row r="15" spans="1:5" ht="28">
      <c r="A15" s="372">
        <v>5</v>
      </c>
      <c r="B15" s="363" t="s">
        <v>360</v>
      </c>
      <c r="C15" s="374">
        <v>30900</v>
      </c>
      <c r="D15" s="374">
        <v>14484.53</v>
      </c>
      <c r="E15" s="374">
        <f t="shared" si="0"/>
        <v>46.875501618122975</v>
      </c>
    </row>
    <row r="16" spans="1:5">
      <c r="A16" s="372">
        <v>6</v>
      </c>
      <c r="B16" s="363" t="s">
        <v>353</v>
      </c>
      <c r="C16" s="374">
        <v>1000</v>
      </c>
      <c r="D16" s="374">
        <v>652.11</v>
      </c>
      <c r="E16" s="374">
        <f t="shared" si="0"/>
        <v>65.210999999999999</v>
      </c>
    </row>
    <row r="17" spans="1:5">
      <c r="A17" s="363"/>
      <c r="B17" s="376" t="s">
        <v>253</v>
      </c>
      <c r="C17" s="377">
        <f>SUM(C11:C16)</f>
        <v>220000</v>
      </c>
      <c r="D17" s="377">
        <f>SUM(D11:D16)</f>
        <v>98883.4</v>
      </c>
      <c r="E17" s="386">
        <f t="shared" si="0"/>
        <v>44.946999999999996</v>
      </c>
    </row>
    <row r="18" spans="1:5">
      <c r="A18" s="379"/>
      <c r="B18" s="379"/>
      <c r="C18" s="387"/>
      <c r="D18" s="387"/>
    </row>
    <row r="19" spans="1:5" ht="55.5" customHeight="1">
      <c r="A19" s="552" t="s">
        <v>374</v>
      </c>
      <c r="B19" s="553"/>
      <c r="C19" s="553"/>
      <c r="D19" s="553"/>
      <c r="E19" s="553"/>
    </row>
    <row r="20" spans="1:5">
      <c r="A20" s="554" t="s">
        <v>375</v>
      </c>
      <c r="B20" s="554"/>
      <c r="C20" s="554"/>
      <c r="D20" s="554"/>
      <c r="E20" s="555"/>
    </row>
    <row r="21" spans="1:5" ht="14.25" customHeight="1">
      <c r="A21" s="553" t="s">
        <v>376</v>
      </c>
      <c r="B21" s="553"/>
      <c r="C21" s="553"/>
      <c r="D21" s="553"/>
      <c r="E21" s="388"/>
    </row>
    <row r="22" spans="1:5" ht="14.25" customHeight="1">
      <c r="A22" s="556" t="s">
        <v>377</v>
      </c>
      <c r="B22" s="553"/>
      <c r="C22" s="553"/>
      <c r="D22" s="553"/>
      <c r="E22" s="553"/>
    </row>
    <row r="23" spans="1:5">
      <c r="A23" s="552" t="s">
        <v>378</v>
      </c>
      <c r="B23" s="553"/>
      <c r="C23" s="553"/>
      <c r="D23" s="553"/>
      <c r="E23" s="388"/>
    </row>
    <row r="24" spans="1:5">
      <c r="A24" s="552" t="s">
        <v>379</v>
      </c>
      <c r="B24" s="553"/>
      <c r="C24" s="553"/>
      <c r="D24" s="553"/>
      <c r="E24" s="388"/>
    </row>
    <row r="25" spans="1:5" ht="7.5" customHeight="1">
      <c r="A25" s="546"/>
      <c r="B25" s="547"/>
      <c r="C25" s="547"/>
      <c r="D25" s="547"/>
      <c r="E25" s="547"/>
    </row>
    <row r="26" spans="1:5" ht="85.5" customHeight="1">
      <c r="A26" s="548" t="s">
        <v>380</v>
      </c>
      <c r="B26" s="549"/>
      <c r="C26" s="549"/>
      <c r="D26" s="549"/>
      <c r="E26" s="550"/>
    </row>
    <row r="27" spans="1:5" ht="41.25" customHeight="1">
      <c r="A27" s="551" t="s">
        <v>381</v>
      </c>
      <c r="B27" s="550"/>
      <c r="C27" s="550"/>
      <c r="D27" s="550"/>
      <c r="E27" s="550"/>
    </row>
    <row r="32" spans="1:5">
      <c r="B32" s="364" t="s">
        <v>382</v>
      </c>
    </row>
  </sheetData>
  <mergeCells count="15">
    <mergeCell ref="B7:E7"/>
    <mergeCell ref="C1:E1"/>
    <mergeCell ref="C2:E2"/>
    <mergeCell ref="C3:E3"/>
    <mergeCell ref="B5:E5"/>
    <mergeCell ref="B6:E6"/>
    <mergeCell ref="A25:E25"/>
    <mergeCell ref="A26:E26"/>
    <mergeCell ref="A27:E27"/>
    <mergeCell ref="A19:E19"/>
    <mergeCell ref="A20:E20"/>
    <mergeCell ref="A21:D21"/>
    <mergeCell ref="A22:E22"/>
    <mergeCell ref="A23:D23"/>
    <mergeCell ref="A24:D24"/>
  </mergeCells>
  <pageMargins left="0.7" right="0.7" top="0.75" bottom="0.75" header="0.3" footer="0.3"/>
  <pageSetup paperSize="9" orientation="portrait"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Arkusze</vt:lpstr>
      </vt:variant>
      <vt:variant>
        <vt:i4>10</vt:i4>
      </vt:variant>
    </vt:vector>
  </HeadingPairs>
  <TitlesOfParts>
    <vt:vector size="10" baseType="lpstr">
      <vt:lpstr>Załacznik Nr 1</vt:lpstr>
      <vt:lpstr>Załacznik Nr 2</vt:lpstr>
      <vt:lpstr>Załacznik Nr 3</vt:lpstr>
      <vt:lpstr>Załacznik Nr 4</vt:lpstr>
      <vt:lpstr>Załacznik Nr 5</vt:lpstr>
      <vt:lpstr>Załacznik Nr 8</vt:lpstr>
      <vt:lpstr>Załącznik Nr 6</vt:lpstr>
      <vt:lpstr>Załącznik Nr 7</vt:lpstr>
      <vt:lpstr>Załącznik Nr 8</vt:lpstr>
      <vt:lpstr>Załącznik Nr 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STAROZREBY</dc:creator>
  <cp:lastModifiedBy>IRENEUSZ KWIATKOWSKI</cp:lastModifiedBy>
  <cp:lastPrinted>2013-10-03T07:21:56Z</cp:lastPrinted>
  <dcterms:created xsi:type="dcterms:W3CDTF">2012-06-20T09:23:42Z</dcterms:created>
  <dcterms:modified xsi:type="dcterms:W3CDTF">2013-10-31T06:19:49Z</dcterms:modified>
</cp:coreProperties>
</file>